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taj_Vanja\Desktop\"/>
    </mc:Choice>
  </mc:AlternateContent>
  <bookViews>
    <workbookView xWindow="0" yWindow="0" windowWidth="19200" windowHeight="11595"/>
  </bookViews>
  <sheets>
    <sheet name="Pregled" sheetId="1" r:id="rId1"/>
    <sheet name="Početni troškovi" sheetId="2" r:id="rId2"/>
    <sheet name="Tekući troškovi" sheetId="3" r:id="rId3"/>
    <sheet name="Prihod" sheetId="4" r:id="rId4"/>
  </sheets>
  <definedNames>
    <definedName name="admission_revenue">Prihod!$D$4</definedName>
    <definedName name="cooperation_revenue">Prihod!$D$21</definedName>
    <definedName name="funding_revenue">Prihod!$D$26</definedName>
    <definedName name="infrastructure_cost">'Tekući troškovi'!$D$25</definedName>
    <definedName name="initial_activities_cost">'Početni troškovi'!$E$21</definedName>
    <definedName name="initial_equipment_cost">'Početni troškovi'!$E$4</definedName>
    <definedName name="initial_infrastructure_cost">'Početni troškovi'!$E$13</definedName>
    <definedName name="legal_cost">'Tekući troškovi'!$D$4</definedName>
    <definedName name="marketing_cost">'Tekući troškovi'!$D$17</definedName>
    <definedName name="maschinen_betrag">'Početni troškovi'!$E$4</definedName>
    <definedName name="maschinene_betrag">'Početni troškovi'!$E$13</definedName>
    <definedName name="material_betrag">'Početni troškovi'!$E$21</definedName>
    <definedName name="material_cost">'Tekući troškovi'!$D$9</definedName>
    <definedName name="personnel_cost">'Tekući troškovi'!$D$37</definedName>
    <definedName name="project_revenue">Prihod!$D$13</definedName>
    <definedName name="rental_cost">'Tekući troškovi'!$D$33</definedName>
  </definedNames>
  <calcPr calcId="152511"/>
</workbook>
</file>

<file path=xl/calcChain.xml><?xml version="1.0" encoding="utf-8"?>
<calcChain xmlns="http://schemas.openxmlformats.org/spreadsheetml/2006/main">
  <c r="C26" i="1" l="1"/>
  <c r="C25" i="1"/>
  <c r="C24" i="1"/>
  <c r="C23" i="1"/>
  <c r="C20" i="1"/>
  <c r="C19" i="1"/>
  <c r="C18" i="1"/>
  <c r="C17" i="1"/>
  <c r="C15" i="1"/>
  <c r="C14" i="1"/>
  <c r="C11" i="1"/>
  <c r="C10" i="1"/>
  <c r="C9" i="1"/>
  <c r="D32" i="4" l="1"/>
  <c r="D31" i="4"/>
  <c r="D30" i="4"/>
  <c r="D29" i="4"/>
  <c r="D26" i="4" s="1"/>
  <c r="B26" i="1" s="1"/>
  <c r="D28" i="4"/>
  <c r="D24" i="4"/>
  <c r="D23" i="4"/>
  <c r="D21" i="4" s="1"/>
  <c r="B25" i="1" s="1"/>
  <c r="D19" i="4"/>
  <c r="D18" i="4"/>
  <c r="D17" i="4"/>
  <c r="D16" i="4"/>
  <c r="D15" i="4"/>
  <c r="D13" i="4" s="1"/>
  <c r="B24" i="1" s="1"/>
  <c r="D11" i="4"/>
  <c r="D10" i="4"/>
  <c r="D9" i="4"/>
  <c r="D8" i="4"/>
  <c r="D7" i="4"/>
  <c r="D6" i="4"/>
  <c r="D43" i="3"/>
  <c r="D42" i="3"/>
  <c r="D41" i="3"/>
  <c r="D40" i="3"/>
  <c r="D39" i="3"/>
  <c r="D35" i="3"/>
  <c r="D31" i="3"/>
  <c r="D30" i="3"/>
  <c r="D29" i="3"/>
  <c r="D28" i="3"/>
  <c r="D27" i="3"/>
  <c r="D25" i="3" s="1"/>
  <c r="B18" i="1" s="1"/>
  <c r="D23" i="3"/>
  <c r="D22" i="3"/>
  <c r="D21" i="3"/>
  <c r="D20" i="3"/>
  <c r="D19" i="3"/>
  <c r="D15" i="3"/>
  <c r="D14" i="3"/>
  <c r="D13" i="3"/>
  <c r="D12" i="3"/>
  <c r="D11" i="3"/>
  <c r="D7" i="3"/>
  <c r="D6" i="3"/>
  <c r="E31" i="2"/>
  <c r="F31" i="2" s="1"/>
  <c r="F30" i="2"/>
  <c r="E30" i="2"/>
  <c r="E29" i="2"/>
  <c r="F29" i="2" s="1"/>
  <c r="E28" i="2"/>
  <c r="F28" i="2" s="1"/>
  <c r="E27" i="2"/>
  <c r="F27" i="2" s="1"/>
  <c r="E26" i="2"/>
  <c r="F26" i="2" s="1"/>
  <c r="E25" i="2"/>
  <c r="F25" i="2" s="1"/>
  <c r="F24" i="2"/>
  <c r="E24" i="2"/>
  <c r="E23" i="2"/>
  <c r="E19" i="2"/>
  <c r="F19" i="2" s="1"/>
  <c r="F18" i="2"/>
  <c r="E18" i="2"/>
  <c r="E17" i="2"/>
  <c r="F17" i="2" s="1"/>
  <c r="F16" i="2"/>
  <c r="E16" i="2"/>
  <c r="E15" i="2"/>
  <c r="E11" i="2"/>
  <c r="F11" i="2" s="1"/>
  <c r="F10" i="2"/>
  <c r="E10" i="2"/>
  <c r="E9" i="2"/>
  <c r="F9" i="2" s="1"/>
  <c r="E8" i="2"/>
  <c r="F8" i="2" s="1"/>
  <c r="E7" i="2"/>
  <c r="F7" i="2" s="1"/>
  <c r="E6" i="2"/>
  <c r="F6" i="2" s="1"/>
  <c r="E4" i="2"/>
  <c r="B9" i="1" s="1"/>
  <c r="E21" i="2" l="1"/>
  <c r="E13" i="2"/>
  <c r="B10" i="1" s="1"/>
  <c r="D4" i="3"/>
  <c r="B14" i="1" s="1"/>
  <c r="D17" i="3"/>
  <c r="B17" i="1" s="1"/>
  <c r="D37" i="3"/>
  <c r="B20" i="1" s="1"/>
  <c r="D4" i="4"/>
  <c r="B23" i="1" s="1"/>
  <c r="B22" i="1" s="1"/>
  <c r="D9" i="3"/>
  <c r="B15" i="1" s="1"/>
  <c r="B16" i="1" s="1"/>
  <c r="D34" i="4"/>
  <c r="D33" i="3"/>
  <c r="B19" i="1" s="1"/>
  <c r="D45" i="3"/>
  <c r="F15" i="2"/>
  <c r="F13" i="2" s="1"/>
  <c r="F23" i="2"/>
  <c r="F21" i="2" s="1"/>
  <c r="F4" i="2"/>
  <c r="F34" i="2" l="1"/>
  <c r="E34" i="2"/>
  <c r="B11" i="1"/>
  <c r="B8" i="1" s="1"/>
  <c r="B13" i="1"/>
  <c r="B29" i="1" s="1"/>
  <c r="B31" i="1" l="1"/>
</calcChain>
</file>

<file path=xl/sharedStrings.xml><?xml version="1.0" encoding="utf-8"?>
<sst xmlns="http://schemas.openxmlformats.org/spreadsheetml/2006/main" count="151" uniqueCount="93">
  <si>
    <t>Marketing</t>
  </si>
  <si>
    <t>Item</t>
  </si>
  <si>
    <t>Unit Cost</t>
  </si>
  <si>
    <t>Quantity</t>
  </si>
  <si>
    <t>Total</t>
  </si>
  <si>
    <t>Printer</t>
  </si>
  <si>
    <t>Electricity per kWh</t>
  </si>
  <si>
    <t>Rental Costs</t>
  </si>
  <si>
    <t>Personnel costs per year</t>
  </si>
  <si>
    <t>Forget Heritage</t>
  </si>
  <si>
    <t>Prihod</t>
  </si>
  <si>
    <t>Prihodi od ulaznica</t>
  </si>
  <si>
    <t>Stavka</t>
  </si>
  <si>
    <t>Jedinična cijena</t>
  </si>
  <si>
    <t>Količina</t>
  </si>
  <si>
    <t>Ukupno</t>
  </si>
  <si>
    <t>Koncerti</t>
  </si>
  <si>
    <t>Radionice</t>
  </si>
  <si>
    <t>Predavanja</t>
  </si>
  <si>
    <t>Muzej</t>
  </si>
  <si>
    <t>Tržnica</t>
  </si>
  <si>
    <t>Drugo</t>
  </si>
  <si>
    <t>Prihodi od projekata</t>
  </si>
  <si>
    <t>Radionice za mlade</t>
  </si>
  <si>
    <t>Nezavisni festival</t>
  </si>
  <si>
    <t>Podrška edukaciji za vrijeme praznika</t>
  </si>
  <si>
    <t>Inženjerstvo za starije</t>
  </si>
  <si>
    <t xml:space="preserve"> Izbjeglički café</t>
  </si>
  <si>
    <t>Prihodi od najma</t>
  </si>
  <si>
    <t>Najam gyma</t>
  </si>
  <si>
    <t>Najam tržnice</t>
  </si>
  <si>
    <t>Prihodi od fondova</t>
  </si>
  <si>
    <t>Godišnja podrška odjela za mlade</t>
  </si>
  <si>
    <t>Sponzorstva</t>
  </si>
  <si>
    <t>Super fondovi</t>
  </si>
  <si>
    <t>Druga podrška</t>
  </si>
  <si>
    <t>Ukupni prihod</t>
  </si>
  <si>
    <t>Tekući troškovi</t>
  </si>
  <si>
    <t>Troškovi opreme</t>
  </si>
  <si>
    <t>Amortizacijski period</t>
  </si>
  <si>
    <t>amortizacija</t>
  </si>
  <si>
    <t>Početni troškovi aktivnosti</t>
  </si>
  <si>
    <t>Troškovi infrastrukture</t>
  </si>
  <si>
    <t>Šivaće mašine</t>
  </si>
  <si>
    <t>Internet ruteri</t>
  </si>
  <si>
    <t>Razglas</t>
  </si>
  <si>
    <t>Kablovi, produžni kablovi…</t>
  </si>
  <si>
    <t>Stolovi</t>
  </si>
  <si>
    <t>Troškovi ličenja 10m2</t>
  </si>
  <si>
    <t>Cafe</t>
  </si>
  <si>
    <t>Dodatnih utučnica po jedinici</t>
  </si>
  <si>
    <t>Suhozidna konstrukcija za 10m2</t>
  </si>
  <si>
    <t>Materijali</t>
  </si>
  <si>
    <t>Skladišne police</t>
  </si>
  <si>
    <t>Dodatni ključevi</t>
  </si>
  <si>
    <t>Oprema za radionicu</t>
  </si>
  <si>
    <t>Mašina za rublje</t>
  </si>
  <si>
    <t>Dodatni natpisi</t>
  </si>
  <si>
    <t>Flipchart štandovi</t>
  </si>
  <si>
    <t>Ukupni troškovi</t>
  </si>
  <si>
    <t>Godišnja amortizacija</t>
  </si>
  <si>
    <t>Intenzvno čišćenje za 10m2</t>
  </si>
  <si>
    <t>Pravni/ birokratski</t>
  </si>
  <si>
    <t>Osiguranje od nesreća</t>
  </si>
  <si>
    <t>pravne konzultacije</t>
  </si>
  <si>
    <t>Materijalni troškovi</t>
  </si>
  <si>
    <t>Piče</t>
  </si>
  <si>
    <t>Troškovi marketinga</t>
  </si>
  <si>
    <t>Troškovi infrastrukture lokaliteta</t>
  </si>
  <si>
    <t>Voda za m3</t>
  </si>
  <si>
    <t>Materijal za održavanje</t>
  </si>
  <si>
    <t>IT-infrastruktura</t>
  </si>
  <si>
    <t>El. energija za kWh</t>
  </si>
  <si>
    <t>Pilot menadžer</t>
  </si>
  <si>
    <t>Održavanje</t>
  </si>
  <si>
    <t>Tehnička podrška</t>
  </si>
  <si>
    <t>Računovodtsvo</t>
  </si>
  <si>
    <t>Ukupni tekući troškovi</t>
  </si>
  <si>
    <r>
      <t xml:space="preserve">Osnovni financijski plan </t>
    </r>
    <r>
      <rPr>
        <b/>
        <sz val="10"/>
        <color theme="2"/>
        <rFont val="Trebuchet MS"/>
        <family val="2"/>
        <charset val="238"/>
      </rPr>
      <t>Pregled</t>
    </r>
  </si>
  <si>
    <t>Početni troškovi</t>
  </si>
  <si>
    <t>Troškovi započinjanja aktivnosti</t>
  </si>
  <si>
    <t>Godišnji tekući troškovi</t>
  </si>
  <si>
    <t>Pravni troškovi</t>
  </si>
  <si>
    <t>Troškovi najma</t>
  </si>
  <si>
    <t>Troškovi osoblja</t>
  </si>
  <si>
    <t>Godišnji prihod</t>
  </si>
  <si>
    <t>Prihod od ulaznia</t>
  </si>
  <si>
    <t>Prihod od projekata</t>
  </si>
  <si>
    <t>Prihod od fondova</t>
  </si>
  <si>
    <t>Prihod od suradnje</t>
  </si>
  <si>
    <t>5% troškova opreme i infrastrukture</t>
  </si>
  <si>
    <t>Bilanca</t>
  </si>
  <si>
    <t>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</si>
</sst>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1]\ ;\-#,##0.00\ [$€-401]\ ;&quot; -&quot;#\ [$€-401]\ ;@\ "/>
    <numFmt numFmtId="165" formatCode="#,##0.00\ [$€-407];[Red]\-#,##0.00\ [$€-407]"/>
  </numFmts>
  <fonts count="41" x14ac:knownFonts="1">
    <font>
      <sz val="11"/>
      <color theme="1"/>
      <name val="Arial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8"/>
      <color theme="0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b/>
      <sz val="10"/>
      <color theme="0"/>
      <name val="Trebuchet MS"/>
      <family val="2"/>
      <scheme val="minor"/>
    </font>
    <font>
      <b/>
      <sz val="18"/>
      <color theme="2"/>
      <name val="Trebuchet MS"/>
      <family val="2"/>
      <scheme val="minor"/>
    </font>
    <font>
      <b/>
      <sz val="14"/>
      <color theme="4"/>
      <name val="Trebuchet MS"/>
      <family val="2"/>
      <scheme val="minor"/>
    </font>
    <font>
      <b/>
      <sz val="10"/>
      <color theme="4"/>
      <name val="Trebuchet MS"/>
      <family val="2"/>
      <scheme val="minor"/>
    </font>
    <font>
      <sz val="11"/>
      <color rgb="FF00B050"/>
      <name val="Trebuchet MS"/>
      <family val="2"/>
      <scheme val="minor"/>
    </font>
    <font>
      <i/>
      <sz val="10"/>
      <color theme="1"/>
      <name val="Trebuchet MS"/>
      <family val="2"/>
    </font>
    <font>
      <i/>
      <sz val="8.5"/>
      <color theme="8"/>
      <name val="Trebuchet MS"/>
      <family val="2"/>
    </font>
    <font>
      <b/>
      <sz val="12"/>
      <color theme="2"/>
      <name val="Trebuchet MS"/>
      <family val="2"/>
      <scheme val="minor"/>
    </font>
    <font>
      <b/>
      <sz val="16"/>
      <color theme="2"/>
      <name val="Trebuchet MS"/>
      <family val="2"/>
      <scheme val="minor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8"/>
      <color theme="2"/>
      <name val="Trebuchet MS"/>
      <family val="2"/>
      <charset val="238"/>
    </font>
    <font>
      <b/>
      <sz val="10"/>
      <color theme="2"/>
      <name val="Trebuchet MS"/>
      <family val="2"/>
      <charset val="238"/>
    </font>
    <font>
      <b/>
      <sz val="12"/>
      <color theme="2"/>
      <name val="Trebuchet MS"/>
      <family val="2"/>
      <charset val="238"/>
    </font>
    <font>
      <sz val="12"/>
      <color rgb="FF000000"/>
      <name val="Trebuchet MS"/>
      <family val="2"/>
      <charset val="238"/>
    </font>
    <font>
      <u/>
      <sz val="12"/>
      <color rgb="FF0000FF"/>
      <name val="Trebuchet MS"/>
      <family val="2"/>
      <charset val="238"/>
    </font>
    <font>
      <sz val="12"/>
      <color rgb="FF000000"/>
      <name val="Arial"/>
      <family val="2"/>
      <charset val="238"/>
    </font>
    <font>
      <sz val="11"/>
      <color theme="1"/>
      <name val="Trebuchet MS"/>
      <family val="2"/>
      <charset val="238"/>
      <scheme val="major"/>
    </font>
    <font>
      <b/>
      <sz val="18"/>
      <color theme="2"/>
      <name val="Trebuchet MS"/>
      <family val="2"/>
      <charset val="238"/>
      <scheme val="major"/>
    </font>
    <font>
      <sz val="12"/>
      <color rgb="FF000000"/>
      <name val="Trebuchet MS"/>
      <family val="2"/>
      <charset val="238"/>
      <scheme val="major"/>
    </font>
    <font>
      <b/>
      <sz val="10"/>
      <color rgb="FF000000"/>
      <name val="Trebuchet MS"/>
      <family val="2"/>
      <charset val="238"/>
      <scheme val="major"/>
    </font>
    <font>
      <b/>
      <sz val="18"/>
      <color theme="0"/>
      <name val="Trebuchet MS"/>
      <family val="2"/>
      <charset val="238"/>
      <scheme val="major"/>
    </font>
    <font>
      <sz val="11"/>
      <color rgb="FF000000"/>
      <name val="Trebuchet MS"/>
      <family val="2"/>
      <charset val="238"/>
    </font>
    <font>
      <u/>
      <sz val="11"/>
      <color rgb="FF0000FF"/>
      <name val="Trebuchet MS"/>
      <family val="2"/>
      <charset val="238"/>
    </font>
    <font>
      <sz val="14"/>
      <color theme="0"/>
      <name val="Trebuchet MS"/>
      <family val="2"/>
      <charset val="238"/>
    </font>
    <font>
      <sz val="14"/>
      <color theme="1"/>
      <name val="Trebuchet MS"/>
      <family val="2"/>
      <charset val="238"/>
    </font>
    <font>
      <b/>
      <sz val="14"/>
      <color theme="0"/>
      <name val="Trebuchet MS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4"/>
      <color theme="0"/>
      <name val="Trebuchet MS"/>
      <family val="2"/>
      <charset val="238"/>
      <scheme val="major"/>
    </font>
    <font>
      <b/>
      <sz val="14"/>
      <color rgb="FFFFFFFF"/>
      <name val="Arial"/>
      <family val="2"/>
      <charset val="238"/>
    </font>
    <font>
      <b/>
      <sz val="14"/>
      <color rgb="FFFFFFFF"/>
      <name val="Trebuchet MS"/>
      <family val="2"/>
      <charset val="238"/>
      <scheme val="major"/>
    </font>
    <font>
      <b/>
      <sz val="14"/>
      <color theme="0"/>
      <name val="Trebuchet MS"/>
      <family val="2"/>
      <charset val="238"/>
    </font>
    <font>
      <u/>
      <sz val="11"/>
      <color theme="10"/>
      <name val="Arial"/>
      <family val="2"/>
    </font>
    <font>
      <u/>
      <sz val="11"/>
      <color rgb="FF00206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rgb="FFD9D9D9"/>
      </patternFill>
    </fill>
    <fill>
      <patternFill patternType="solid">
        <fgColor theme="2" tint="-0.249977111117893"/>
        <bgColor rgb="FFC6EFCE"/>
      </patternFill>
    </fill>
    <fill>
      <patternFill patternType="solid">
        <fgColor theme="2" tint="0.59999389629810485"/>
        <bgColor rgb="FFC6D9F1"/>
      </patternFill>
    </fill>
    <fill>
      <patternFill patternType="solid">
        <fgColor theme="2" tint="-0.249977111117893"/>
        <bgColor rgb="FF7F7F7F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2" fillId="0" borderId="0">
      <alignment wrapText="1"/>
    </xf>
    <xf numFmtId="0" fontId="3" fillId="2" borderId="1" applyBorder="0" applyAlignment="0">
      <alignment horizontal="center" vertical="center"/>
    </xf>
    <xf numFmtId="0" fontId="4" fillId="3" borderId="1" applyAlignment="0">
      <alignment horizontal="center" vertical="center"/>
    </xf>
    <xf numFmtId="0" fontId="5" fillId="3" borderId="1" applyAlignment="0">
      <alignment horizontal="center" vertical="center"/>
    </xf>
    <xf numFmtId="0" fontId="6" fillId="2" borderId="1">
      <alignment horizontal="center" vertical="center"/>
    </xf>
    <xf numFmtId="0" fontId="7" fillId="0" borderId="0">
      <alignment wrapText="1"/>
    </xf>
    <xf numFmtId="0" fontId="8" fillId="0" borderId="0">
      <alignment wrapText="1"/>
    </xf>
    <xf numFmtId="0" fontId="13" fillId="0" borderId="0">
      <alignment wrapText="1"/>
    </xf>
    <xf numFmtId="0" fontId="9" fillId="0" borderId="0">
      <alignment wrapText="1"/>
    </xf>
    <xf numFmtId="0" fontId="10" fillId="4" borderId="0" applyNumberFormat="0" applyBorder="0" applyAlignment="0" applyProtection="0"/>
    <xf numFmtId="0" fontId="2" fillId="5" borderId="0">
      <alignment wrapText="1"/>
    </xf>
    <xf numFmtId="0" fontId="11" fillId="0" borderId="0">
      <alignment wrapText="1"/>
    </xf>
    <xf numFmtId="0" fontId="12" fillId="0" borderId="0">
      <alignment wrapText="1"/>
    </xf>
    <xf numFmtId="0" fontId="14" fillId="0" borderId="0">
      <alignment wrapText="1"/>
    </xf>
    <xf numFmtId="0" fontId="39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2" borderId="1" xfId="5">
      <alignment horizontal="center" vertical="center"/>
    </xf>
    <xf numFmtId="0" fontId="6" fillId="0" borderId="1" xfId="5" applyFill="1">
      <alignment horizontal="center" vertical="center"/>
    </xf>
    <xf numFmtId="0" fontId="16" fillId="0" borderId="0" xfId="0" applyFont="1" applyFill="1" applyAlignment="1"/>
    <xf numFmtId="0" fontId="15" fillId="0" borderId="0" xfId="0" applyFont="1" applyFill="1" applyBorder="1" applyAlignment="1"/>
    <xf numFmtId="0" fontId="20" fillId="0" borderId="0" xfId="8" applyFo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21" fillId="0" borderId="0" xfId="0" applyFont="1"/>
    <xf numFmtId="164" fontId="21" fillId="0" borderId="0" xfId="0" applyNumberFormat="1" applyFont="1"/>
    <xf numFmtId="0" fontId="21" fillId="0" borderId="0" xfId="0" applyFont="1" applyAlignment="1"/>
    <xf numFmtId="0" fontId="22" fillId="6" borderId="0" xfId="0" applyFont="1" applyFill="1" applyBorder="1" applyAlignment="1">
      <alignment horizontal="left"/>
    </xf>
    <xf numFmtId="0" fontId="23" fillId="0" borderId="0" xfId="0" applyFont="1" applyAlignment="1">
      <alignment vertical="center"/>
    </xf>
    <xf numFmtId="0" fontId="24" fillId="0" borderId="0" xfId="0" applyFont="1"/>
    <xf numFmtId="0" fontId="26" fillId="0" borderId="0" xfId="0" applyFont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right" vertical="center" wrapText="1"/>
    </xf>
    <xf numFmtId="0" fontId="24" fillId="0" borderId="4" xfId="0" applyFont="1" applyBorder="1" applyAlignment="1">
      <alignment vertical="center" wrapText="1"/>
    </xf>
    <xf numFmtId="164" fontId="24" fillId="0" borderId="4" xfId="0" applyNumberFormat="1" applyFont="1" applyBorder="1" applyAlignment="1">
      <alignment horizontal="right" vertical="center" wrapText="1"/>
    </xf>
    <xf numFmtId="164" fontId="24" fillId="0" borderId="6" xfId="0" applyNumberFormat="1" applyFont="1" applyBorder="1" applyAlignment="1">
      <alignment horizontal="right" vertical="center" wrapText="1"/>
    </xf>
    <xf numFmtId="0" fontId="24" fillId="0" borderId="7" xfId="0" applyFont="1" applyBorder="1" applyAlignment="1">
      <alignment vertical="center" wrapText="1"/>
    </xf>
    <xf numFmtId="164" fontId="24" fillId="0" borderId="7" xfId="0" applyNumberFormat="1" applyFont="1" applyBorder="1" applyAlignment="1">
      <alignment horizontal="right" vertical="center" wrapText="1"/>
    </xf>
    <xf numFmtId="164" fontId="24" fillId="0" borderId="9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164" fontId="24" fillId="0" borderId="12" xfId="0" applyNumberFormat="1" applyFont="1" applyBorder="1" applyAlignment="1">
      <alignment horizontal="right" vertical="center" wrapText="1"/>
    </xf>
    <xf numFmtId="164" fontId="24" fillId="0" borderId="14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164" fontId="24" fillId="0" borderId="18" xfId="0" applyNumberFormat="1" applyFont="1" applyBorder="1" applyAlignment="1">
      <alignment horizontal="right" vertical="center" wrapText="1"/>
    </xf>
    <xf numFmtId="164" fontId="24" fillId="0" borderId="20" xfId="0" applyNumberFormat="1" applyFont="1" applyBorder="1" applyAlignment="1">
      <alignment horizontal="right" vertical="center" wrapText="1"/>
    </xf>
    <xf numFmtId="0" fontId="24" fillId="0" borderId="0" xfId="0" applyFont="1" applyAlignment="1"/>
    <xf numFmtId="0" fontId="28" fillId="8" borderId="2" xfId="0" applyFont="1" applyFill="1" applyBorder="1"/>
    <xf numFmtId="164" fontId="28" fillId="8" borderId="3" xfId="0" applyNumberFormat="1" applyFont="1" applyFill="1" applyBorder="1"/>
    <xf numFmtId="0" fontId="24" fillId="9" borderId="4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12" xfId="0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 wrapText="1"/>
    </xf>
    <xf numFmtId="0" fontId="29" fillId="0" borderId="0" xfId="0" applyFont="1"/>
    <xf numFmtId="164" fontId="29" fillId="0" borderId="0" xfId="0" applyNumberFormat="1" applyFont="1"/>
    <xf numFmtId="0" fontId="30" fillId="0" borderId="0" xfId="0" applyFont="1"/>
    <xf numFmtId="0" fontId="29" fillId="0" borderId="0" xfId="0" applyFont="1" applyAlignment="1"/>
    <xf numFmtId="165" fontId="29" fillId="0" borderId="0" xfId="0" applyNumberFormat="1" applyFont="1"/>
    <xf numFmtId="0" fontId="30" fillId="6" borderId="0" xfId="0" applyFont="1" applyFill="1" applyBorder="1" applyAlignment="1">
      <alignment horizontal="left"/>
    </xf>
    <xf numFmtId="0" fontId="29" fillId="6" borderId="0" xfId="0" applyFont="1" applyFill="1" applyAlignment="1">
      <alignment horizontal="left"/>
    </xf>
    <xf numFmtId="0" fontId="30" fillId="0" borderId="0" xfId="0" applyFont="1" applyAlignment="1"/>
    <xf numFmtId="0" fontId="31" fillId="7" borderId="0" xfId="0" applyFont="1" applyFill="1" applyBorder="1"/>
    <xf numFmtId="0" fontId="32" fillId="0" borderId="0" xfId="0" applyFont="1"/>
    <xf numFmtId="0" fontId="33" fillId="0" borderId="1" xfId="5" applyFont="1" applyFill="1">
      <alignment horizontal="center" vertical="center"/>
    </xf>
    <xf numFmtId="0" fontId="33" fillId="2" borderId="1" xfId="5" applyFont="1">
      <alignment horizontal="center" vertical="center"/>
    </xf>
    <xf numFmtId="0" fontId="34" fillId="10" borderId="2" xfId="0" applyFont="1" applyFill="1" applyBorder="1" applyAlignment="1">
      <alignment vertical="center"/>
    </xf>
    <xf numFmtId="0" fontId="35" fillId="8" borderId="2" xfId="0" applyFont="1" applyFill="1" applyBorder="1"/>
    <xf numFmtId="164" fontId="36" fillId="10" borderId="3" xfId="0" applyNumberFormat="1" applyFont="1" applyFill="1" applyBorder="1" applyAlignment="1">
      <alignment vertical="center"/>
    </xf>
    <xf numFmtId="0" fontId="24" fillId="0" borderId="2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64" fontId="24" fillId="0" borderId="0" xfId="0" applyNumberFormat="1" applyFont="1" applyAlignment="1">
      <alignment horizontal="right" vertical="center" wrapText="1"/>
    </xf>
    <xf numFmtId="164" fontId="37" fillId="10" borderId="3" xfId="0" applyNumberFormat="1" applyFont="1" applyFill="1" applyBorder="1" applyAlignment="1">
      <alignment vertical="center"/>
    </xf>
    <xf numFmtId="0" fontId="38" fillId="7" borderId="0" xfId="0" applyFont="1" applyFill="1" applyBorder="1"/>
    <xf numFmtId="164" fontId="38" fillId="7" borderId="0" xfId="0" applyNumberFormat="1" applyFont="1" applyFill="1" applyBorder="1"/>
    <xf numFmtId="1" fontId="38" fillId="7" borderId="0" xfId="0" applyNumberFormat="1" applyFont="1" applyFill="1" applyBorder="1"/>
    <xf numFmtId="0" fontId="40" fillId="0" borderId="0" xfId="15" applyFont="1" applyAlignment="1" applyProtection="1"/>
    <xf numFmtId="0" fontId="18" fillId="0" borderId="0" xfId="6" applyFont="1" applyAlignment="1">
      <alignment horizontal="left" wrapText="1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6" applyFont="1" applyAlignment="1">
      <alignment horizontal="left" wrapText="1"/>
    </xf>
    <xf numFmtId="0" fontId="0" fillId="0" borderId="0" xfId="0" applyAlignment="1">
      <alignment horizontal="center"/>
    </xf>
  </cellXfs>
  <cellStyles count="16">
    <cellStyle name="CE-Footnote" xfId="13"/>
    <cellStyle name="CE-Headline 1" xfId="6"/>
    <cellStyle name="CE-Headline 2" xfId="7"/>
    <cellStyle name="CE-Headline 3" xfId="8"/>
    <cellStyle name="CE-Headline 4" xfId="9"/>
    <cellStyle name="CE-Headline Subtitle" xfId="14"/>
    <cellStyle name="CE-Quote" xfId="12"/>
    <cellStyle name="CE-Standard" xfId="1"/>
    <cellStyle name="CE-TableHead1" xfId="2"/>
    <cellStyle name="CE-TableHead2" xfId="3"/>
    <cellStyle name="CE-TableHead3" xfId="4"/>
    <cellStyle name="CE-TableHead4" xfId="5"/>
    <cellStyle name="CE-TableStandard" xfId="11"/>
    <cellStyle name="Good" xfId="10" builtinId="26" customBuiltin="1"/>
    <cellStyle name="Hyperlink" xfId="15" builtinId="8"/>
    <cellStyle name="Normal" xfId="0" builtinId="0"/>
  </cellStyles>
  <dxfs count="0"/>
  <tableStyles count="0" defaultTableStyle="TableStyleMedium2" defaultPivotStyle="PivotStyleLight16"/>
  <colors>
    <mruColors>
      <color rgb="FF90ABB1"/>
      <color rgb="FF7E93A5"/>
      <color rgb="FF7EABB1"/>
      <color rgb="FF637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1262063</xdr:colOff>
      <xdr:row>0</xdr:row>
      <xdr:rowOff>23812</xdr:rowOff>
    </xdr:from>
    <xdr:to>
      <xdr:col>2</xdr:col>
      <xdr:colOff>2088073</xdr:colOff>
      <xdr:row>3</xdr:row>
      <xdr:rowOff>206884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1" y="23812"/>
          <a:ext cx="826010" cy="826010"/>
        </a:xfrm>
        <a:prstGeom prst="rect">
          <a:avLst/>
        </a:prstGeom>
      </xdr:spPr>
    </xdr:pic>
    <xdr:clientData/>
  </xdr:twoCellAnchor>
  <xdr:twoCellAnchor editAs="oneCell">
    <xdr:from>
      <xdr:col>0</xdr:col>
      <xdr:colOff>297655</xdr:colOff>
      <xdr:row>0</xdr:row>
      <xdr:rowOff>71439</xdr:rowOff>
    </xdr:from>
    <xdr:to>
      <xdr:col>1</xdr:col>
      <xdr:colOff>47623</xdr:colOff>
      <xdr:row>4</xdr:row>
      <xdr:rowOff>168357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5" y="71439"/>
          <a:ext cx="2345531" cy="954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631034</xdr:colOff>
      <xdr:row>0</xdr:row>
      <xdr:rowOff>166688</xdr:rowOff>
    </xdr:from>
    <xdr:to>
      <xdr:col>5</xdr:col>
      <xdr:colOff>1457044</xdr:colOff>
      <xdr:row>0</xdr:row>
      <xdr:rowOff>992698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1690" y="166688"/>
          <a:ext cx="826010" cy="826010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130968</xdr:colOff>
      <xdr:row>0</xdr:row>
      <xdr:rowOff>107159</xdr:rowOff>
    </xdr:from>
    <xdr:to>
      <xdr:col>0</xdr:col>
      <xdr:colOff>2476499</xdr:colOff>
      <xdr:row>0</xdr:row>
      <xdr:rowOff>1061327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" y="107159"/>
          <a:ext cx="2345531" cy="9541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683422</xdr:colOff>
      <xdr:row>0</xdr:row>
      <xdr:rowOff>88104</xdr:rowOff>
    </xdr:from>
    <xdr:to>
      <xdr:col>3</xdr:col>
      <xdr:colOff>1509432</xdr:colOff>
      <xdr:row>0</xdr:row>
      <xdr:rowOff>914114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4089" y="88104"/>
          <a:ext cx="826010" cy="826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631031</xdr:colOff>
      <xdr:row>0</xdr:row>
      <xdr:rowOff>954168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5531" cy="9541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578646</xdr:colOff>
      <xdr:row>0</xdr:row>
      <xdr:rowOff>59529</xdr:rowOff>
    </xdr:from>
    <xdr:to>
      <xdr:col>3</xdr:col>
      <xdr:colOff>1404656</xdr:colOff>
      <xdr:row>0</xdr:row>
      <xdr:rowOff>885539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5479" y="59529"/>
          <a:ext cx="826010" cy="826010"/>
        </a:xfrm>
        <a:prstGeom prst="rect">
          <a:avLst/>
        </a:prstGeom>
      </xdr:spPr>
    </xdr:pic>
    <xdr:clientData/>
  </xdr:twoCellAnchor>
  <xdr:twoCellAnchor editAs="oneCell">
    <xdr:from>
      <xdr:col>0</xdr:col>
      <xdr:colOff>137579</xdr:colOff>
      <xdr:row>0</xdr:row>
      <xdr:rowOff>0</xdr:rowOff>
    </xdr:from>
    <xdr:to>
      <xdr:col>1</xdr:col>
      <xdr:colOff>968635</xdr:colOff>
      <xdr:row>0</xdr:row>
      <xdr:rowOff>954168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79" y="0"/>
          <a:ext cx="2344473" cy="954168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E-Interreg">
  <a:themeElements>
    <a:clrScheme name="Central Europe">
      <a:dk1>
        <a:srgbClr val="0C0C0C"/>
      </a:dk1>
      <a:lt1>
        <a:sysClr val="window" lastClr="FFFFFF"/>
      </a:lt1>
      <a:dk2>
        <a:srgbClr val="4D4D4E"/>
      </a:dk2>
      <a:lt2>
        <a:srgbClr val="7E93A5"/>
      </a:lt2>
      <a:accent1>
        <a:srgbClr val="7D8B8A"/>
      </a:accent1>
      <a:accent2>
        <a:srgbClr val="90ABB1"/>
      </a:accent2>
      <a:accent3>
        <a:srgbClr val="C8D3D8"/>
      </a:accent3>
      <a:accent4>
        <a:srgbClr val="7B7B7D"/>
      </a:accent4>
      <a:accent5>
        <a:srgbClr val="A6A7A9"/>
      </a:accent5>
      <a:accent6>
        <a:srgbClr val="4D4933"/>
      </a:accent6>
      <a:hlink>
        <a:srgbClr val="7B7B7D"/>
      </a:hlink>
      <a:folHlink>
        <a:srgbClr val="BFBFBF"/>
      </a:folHlink>
    </a:clrScheme>
    <a:fontScheme name="CE-Interreg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rot="0" vert="horz" wrap="square" lIns="91440" tIns="45720" rIns="91440" bIns="45720" anchor="t" anchorCtr="0">
        <a:noAutofit/>
      </a:bodyPr>
      <a:lstStyle/>
    </a:txDef>
  </a:objectDefaults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506"/>
  <sheetViews>
    <sheetView tabSelected="1" zoomScale="80" zoomScaleNormal="80" workbookViewId="0">
      <selection activeCell="C31" sqref="C31"/>
    </sheetView>
  </sheetViews>
  <sheetFormatPr defaultColWidth="11" defaultRowHeight="16.5" x14ac:dyDescent="0.3"/>
  <cols>
    <col min="1" max="1" width="34" style="1" customWidth="1"/>
    <col min="2" max="2" width="26.875" style="1" customWidth="1"/>
    <col min="3" max="3" width="33.375" style="2" bestFit="1" customWidth="1"/>
    <col min="4" max="10" width="11" style="1"/>
    <col min="11" max="11" width="15.125" style="1" customWidth="1"/>
    <col min="12" max="16384" width="11" style="1"/>
  </cols>
  <sheetData>
    <row r="1" spans="1:226" x14ac:dyDescent="0.3">
      <c r="A1" s="75"/>
      <c r="B1" s="75"/>
      <c r="C1" s="75"/>
    </row>
    <row r="2" spans="1:226" x14ac:dyDescent="0.3">
      <c r="A2" s="75"/>
      <c r="B2" s="75"/>
      <c r="C2" s="75"/>
    </row>
    <row r="3" spans="1:226" x14ac:dyDescent="0.3">
      <c r="A3" s="75"/>
      <c r="B3" s="75"/>
      <c r="C3" s="75"/>
    </row>
    <row r="4" spans="1:226" x14ac:dyDescent="0.3">
      <c r="A4" s="75"/>
      <c r="B4" s="75"/>
      <c r="C4" s="75"/>
    </row>
    <row r="5" spans="1:226" x14ac:dyDescent="0.3">
      <c r="A5" s="75"/>
      <c r="B5" s="75"/>
      <c r="C5" s="75"/>
    </row>
    <row r="6" spans="1:226" ht="23.25" customHeight="1" x14ac:dyDescent="0.35">
      <c r="A6" s="74" t="s">
        <v>78</v>
      </c>
      <c r="B6" s="74"/>
      <c r="C6" s="74"/>
    </row>
    <row r="7" spans="1:226" ht="18" x14ac:dyDescent="0.35">
      <c r="A7" s="7"/>
      <c r="B7" s="8"/>
      <c r="C7" s="9"/>
    </row>
    <row r="8" spans="1:226" s="62" customFormat="1" ht="24.95" customHeight="1" x14ac:dyDescent="0.3">
      <c r="A8" s="70" t="s">
        <v>79</v>
      </c>
      <c r="B8" s="71">
        <f>SUM(B9:B11)</f>
        <v>1026920</v>
      </c>
      <c r="C8" s="7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</row>
    <row r="9" spans="1:226" s="3" customFormat="1" ht="24.95" customHeight="1" x14ac:dyDescent="0.3">
      <c r="A9" s="51" t="s">
        <v>38</v>
      </c>
      <c r="B9" s="52">
        <f>initial_equipment_cost</f>
        <v>5600</v>
      </c>
      <c r="C9" s="73" t="str">
        <f>HYPERLINK("#rangeid=289600090","izračunaj ovdje")</f>
        <v>izračunaj ovdje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</row>
    <row r="10" spans="1:226" ht="24.95" customHeight="1" x14ac:dyDescent="0.3">
      <c r="A10" s="51" t="s">
        <v>42</v>
      </c>
      <c r="B10" s="52">
        <f>initial_infrastructure_cost</f>
        <v>1017500</v>
      </c>
      <c r="C10" s="53" t="str">
        <f>HYPERLINK("#rangeid=704838566","izračunaj ovdje")</f>
        <v>izračunaj ovdje</v>
      </c>
    </row>
    <row r="11" spans="1:226" ht="24.95" customHeight="1" x14ac:dyDescent="0.3">
      <c r="A11" s="51" t="s">
        <v>80</v>
      </c>
      <c r="B11" s="52">
        <f>initial_activities_cost</f>
        <v>3820</v>
      </c>
      <c r="C11" s="53" t="str">
        <f>HYPERLINK("#rangeid=1961580382","izračunaj ovdje")</f>
        <v>izračunaj ovdje</v>
      </c>
    </row>
    <row r="12" spans="1:226" ht="24.95" customHeight="1" x14ac:dyDescent="0.3">
      <c r="A12" s="6"/>
      <c r="B12" s="5"/>
      <c r="C12" s="5"/>
    </row>
    <row r="13" spans="1:226" s="60" customFormat="1" ht="24.95" customHeight="1" x14ac:dyDescent="0.3">
      <c r="A13" s="70" t="s">
        <v>81</v>
      </c>
      <c r="B13" s="71">
        <f>SUM(B14:B20)</f>
        <v>250504.5</v>
      </c>
      <c r="C13" s="59"/>
    </row>
    <row r="14" spans="1:226" ht="24.95" customHeight="1" x14ac:dyDescent="0.3">
      <c r="A14" s="54" t="s">
        <v>82</v>
      </c>
      <c r="B14" s="55">
        <f>legal_cost</f>
        <v>2250</v>
      </c>
      <c r="C14" s="53" t="str">
        <f>HYPERLINK("#rangeid=1364003511","izračunaj ovdje")</f>
        <v>izračunaj ovdje</v>
      </c>
    </row>
    <row r="15" spans="1:226" ht="24.95" customHeight="1" x14ac:dyDescent="0.3">
      <c r="A15" s="54" t="s">
        <v>65</v>
      </c>
      <c r="B15" s="52">
        <f>material_cost</f>
        <v>18690</v>
      </c>
      <c r="C15" s="56" t="str">
        <f>HYPERLINK("#rangeid=1148180661","izračunaj ovdje")</f>
        <v>izračunaj ovdje</v>
      </c>
    </row>
    <row r="16" spans="1:226" ht="24.95" customHeight="1" x14ac:dyDescent="0.3">
      <c r="A16" s="57" t="s">
        <v>74</v>
      </c>
      <c r="B16" s="52">
        <f>(0.05*B15)</f>
        <v>934.5</v>
      </c>
      <c r="C16" s="51" t="s">
        <v>90</v>
      </c>
    </row>
    <row r="17" spans="1:3" ht="24.95" customHeight="1" x14ac:dyDescent="0.3">
      <c r="A17" s="54" t="s">
        <v>0</v>
      </c>
      <c r="B17" s="52">
        <f>marketing_cost</f>
        <v>18690</v>
      </c>
      <c r="C17" s="56" t="str">
        <f>HYPERLINK("#rangeid=844120317","izračunaj ovdje")</f>
        <v>izračunaj ovdje</v>
      </c>
    </row>
    <row r="18" spans="1:3" ht="24.95" customHeight="1" x14ac:dyDescent="0.3">
      <c r="A18" s="54" t="s">
        <v>68</v>
      </c>
      <c r="B18" s="52">
        <f>infrastructure_cost</f>
        <v>18690</v>
      </c>
      <c r="C18" s="56" t="str">
        <f>HYPERLINK("#rangeid=303851056","izračunaj ovdje")</f>
        <v>izračunaj ovdje</v>
      </c>
    </row>
    <row r="19" spans="1:3" ht="24.95" customHeight="1" x14ac:dyDescent="0.3">
      <c r="A19" s="54" t="s">
        <v>83</v>
      </c>
      <c r="B19" s="52">
        <f>rental_cost</f>
        <v>111250</v>
      </c>
      <c r="C19" s="56" t="str">
        <f>HYPERLINK("#rangeid=1167782298","izračunaj ovdje")</f>
        <v>izračunaj ovdje</v>
      </c>
    </row>
    <row r="20" spans="1:3" ht="24.95" customHeight="1" x14ac:dyDescent="0.3">
      <c r="A20" s="54" t="s">
        <v>84</v>
      </c>
      <c r="B20" s="52">
        <f>personnel_cost</f>
        <v>80000</v>
      </c>
      <c r="C20" s="56" t="str">
        <f>HYPERLINK("#rangeid=1316249748","izračunaj ovdje")</f>
        <v>izračunaj ovdje</v>
      </c>
    </row>
    <row r="21" spans="1:3" ht="24.95" customHeight="1" x14ac:dyDescent="0.35">
      <c r="A21" s="12"/>
      <c r="B21" s="11"/>
      <c r="C21" s="13"/>
    </row>
    <row r="22" spans="1:3" s="60" customFormat="1" ht="24.95" customHeight="1" x14ac:dyDescent="0.3">
      <c r="A22" s="70" t="s">
        <v>85</v>
      </c>
      <c r="B22" s="71">
        <f>SUM(B23:B26)</f>
        <v>171125</v>
      </c>
      <c r="C22" s="59"/>
    </row>
    <row r="23" spans="1:3" ht="24.95" customHeight="1" x14ac:dyDescent="0.3">
      <c r="A23" s="51" t="s">
        <v>86</v>
      </c>
      <c r="B23" s="55">
        <f>admission_revenue</f>
        <v>8025</v>
      </c>
      <c r="C23" s="58" t="str">
        <f>HYPERLINK("#rangeid=1639815274","izračunaj ovdje")</f>
        <v>izračunaj ovdje</v>
      </c>
    </row>
    <row r="24" spans="1:3" ht="24.95" customHeight="1" x14ac:dyDescent="0.3">
      <c r="A24" s="51" t="s">
        <v>87</v>
      </c>
      <c r="B24" s="52">
        <f>project_revenue</f>
        <v>20000</v>
      </c>
      <c r="C24" s="56" t="str">
        <f>HYPERLINK("#rangeid=1203939232","izračunaj ovdje")</f>
        <v>izračunaj ovdje</v>
      </c>
    </row>
    <row r="25" spans="1:3" ht="24.95" customHeight="1" x14ac:dyDescent="0.3">
      <c r="A25" s="51" t="s">
        <v>89</v>
      </c>
      <c r="B25" s="52">
        <f>cooperation_revenue</f>
        <v>10400</v>
      </c>
      <c r="C25" s="56" t="str">
        <f>HYPERLINK("#rangeid=2140121167","izračunaj ovdje")</f>
        <v>izračunaj ovdje</v>
      </c>
    </row>
    <row r="26" spans="1:3" ht="24.95" customHeight="1" x14ac:dyDescent="0.3">
      <c r="A26" s="51" t="s">
        <v>88</v>
      </c>
      <c r="B26" s="52">
        <f>funding_revenue</f>
        <v>132700</v>
      </c>
      <c r="C26" s="56" t="str">
        <f>HYPERLINK("#rangeid=1724189586","izračunaj ovdje")</f>
        <v>izračunaj ovdje</v>
      </c>
    </row>
    <row r="27" spans="1:3" ht="24.95" customHeight="1" x14ac:dyDescent="0.35">
      <c r="A27" s="10"/>
      <c r="B27" s="10"/>
      <c r="C27" s="10"/>
    </row>
    <row r="28" spans="1:3" ht="24.95" customHeight="1" x14ac:dyDescent="0.35">
      <c r="A28" s="10"/>
      <c r="B28" s="10"/>
      <c r="C28" s="10"/>
    </row>
    <row r="29" spans="1:3" s="60" customFormat="1" ht="24.95" customHeight="1" x14ac:dyDescent="0.3">
      <c r="A29" s="70" t="s">
        <v>91</v>
      </c>
      <c r="B29" s="71">
        <f>B22-B13</f>
        <v>-79379.5</v>
      </c>
      <c r="C29" s="59"/>
    </row>
    <row r="30" spans="1:3" ht="24.95" customHeight="1" x14ac:dyDescent="0.35">
      <c r="A30" s="10"/>
      <c r="B30" s="10"/>
      <c r="C30" s="10"/>
    </row>
    <row r="31" spans="1:3" ht="24.95" customHeight="1" x14ac:dyDescent="0.3">
      <c r="A31" s="70" t="s">
        <v>39</v>
      </c>
      <c r="B31" s="72">
        <f>B8/(B29+B19)</f>
        <v>32.221646977612522</v>
      </c>
      <c r="C31" s="70" t="s">
        <v>92</v>
      </c>
    </row>
    <row r="32" spans="1:3" ht="24.95" customHeight="1" x14ac:dyDescent="0.3">
      <c r="A32" s="8"/>
      <c r="B32" s="8"/>
      <c r="C32" s="8"/>
    </row>
    <row r="33" spans="1:3" ht="24.95" customHeight="1" x14ac:dyDescent="0.3">
      <c r="A33" s="8"/>
      <c r="B33" s="8"/>
      <c r="C33" s="8"/>
    </row>
    <row r="34" spans="1:3" ht="24.95" customHeight="1" x14ac:dyDescent="0.3">
      <c r="A34" s="8"/>
      <c r="B34" s="8"/>
      <c r="C34" s="8"/>
    </row>
    <row r="35" spans="1:3" ht="24.95" customHeight="1" x14ac:dyDescent="0.3">
      <c r="C35" s="1"/>
    </row>
    <row r="36" spans="1:3" ht="24.95" customHeight="1" x14ac:dyDescent="0.3">
      <c r="C36" s="1"/>
    </row>
    <row r="37" spans="1:3" ht="24.95" customHeight="1" x14ac:dyDescent="0.3">
      <c r="C37" s="1"/>
    </row>
    <row r="38" spans="1:3" ht="24.95" customHeight="1" x14ac:dyDescent="0.3">
      <c r="C38" s="1"/>
    </row>
    <row r="39" spans="1:3" ht="24.95" customHeight="1" x14ac:dyDescent="0.3">
      <c r="C39" s="1"/>
    </row>
    <row r="40" spans="1:3" ht="24.95" customHeight="1" x14ac:dyDescent="0.3">
      <c r="C40" s="1"/>
    </row>
    <row r="41" spans="1:3" ht="24.95" customHeight="1" x14ac:dyDescent="0.3">
      <c r="C41" s="1"/>
    </row>
    <row r="42" spans="1:3" ht="24.95" customHeight="1" x14ac:dyDescent="0.3">
      <c r="C42" s="1"/>
    </row>
    <row r="43" spans="1:3" ht="24.95" customHeight="1" x14ac:dyDescent="0.3">
      <c r="C43" s="1"/>
    </row>
    <row r="44" spans="1:3" ht="24.95" customHeight="1" x14ac:dyDescent="0.3">
      <c r="C44" s="1"/>
    </row>
    <row r="45" spans="1:3" ht="24.95" customHeight="1" x14ac:dyDescent="0.3">
      <c r="C45" s="1"/>
    </row>
    <row r="46" spans="1:3" ht="24.95" customHeight="1" x14ac:dyDescent="0.3">
      <c r="C46" s="1"/>
    </row>
    <row r="47" spans="1:3" ht="24.95" customHeight="1" x14ac:dyDescent="0.3">
      <c r="C47" s="1"/>
    </row>
    <row r="48" spans="1:3" ht="24.6" customHeight="1" x14ac:dyDescent="0.3">
      <c r="C48" s="1"/>
    </row>
    <row r="49" spans="3:3" ht="24.95" customHeight="1" x14ac:dyDescent="0.3">
      <c r="C49" s="1"/>
    </row>
    <row r="50" spans="3:3" ht="24.95" customHeight="1" x14ac:dyDescent="0.3">
      <c r="C50" s="1"/>
    </row>
    <row r="51" spans="3:3" ht="24.95" customHeight="1" x14ac:dyDescent="0.3">
      <c r="C51" s="1"/>
    </row>
    <row r="52" spans="3:3" ht="24.95" customHeight="1" x14ac:dyDescent="0.3">
      <c r="C52" s="1"/>
    </row>
    <row r="53" spans="3:3" ht="24.95" customHeight="1" x14ac:dyDescent="0.3">
      <c r="C53" s="1"/>
    </row>
    <row r="54" spans="3:3" ht="24.95" customHeight="1" x14ac:dyDescent="0.3">
      <c r="C54" s="1"/>
    </row>
    <row r="55" spans="3:3" ht="24.95" customHeight="1" x14ac:dyDescent="0.3">
      <c r="C55" s="1"/>
    </row>
    <row r="56" spans="3:3" ht="24.95" customHeight="1" x14ac:dyDescent="0.3">
      <c r="C56" s="1"/>
    </row>
    <row r="57" spans="3:3" ht="24.95" customHeight="1" x14ac:dyDescent="0.3">
      <c r="C57" s="1"/>
    </row>
    <row r="58" spans="3:3" ht="24.95" customHeight="1" x14ac:dyDescent="0.3">
      <c r="C58" s="1"/>
    </row>
    <row r="59" spans="3:3" ht="24.95" customHeight="1" x14ac:dyDescent="0.3">
      <c r="C59" s="1"/>
    </row>
    <row r="60" spans="3:3" ht="24.95" customHeight="1" x14ac:dyDescent="0.3">
      <c r="C60" s="1"/>
    </row>
    <row r="61" spans="3:3" ht="24.95" customHeight="1" x14ac:dyDescent="0.3">
      <c r="C61" s="1"/>
    </row>
    <row r="62" spans="3:3" ht="24.95" customHeight="1" x14ac:dyDescent="0.3">
      <c r="C62" s="1"/>
    </row>
    <row r="63" spans="3:3" ht="24.95" customHeight="1" x14ac:dyDescent="0.3">
      <c r="C63" s="1"/>
    </row>
    <row r="64" spans="3:3" ht="24.95" customHeight="1" x14ac:dyDescent="0.3">
      <c r="C64" s="1"/>
    </row>
    <row r="65" spans="3:3" ht="24.95" customHeight="1" x14ac:dyDescent="0.3">
      <c r="C65" s="1"/>
    </row>
    <row r="66" spans="3:3" ht="24.95" customHeight="1" x14ac:dyDescent="0.3">
      <c r="C66" s="1"/>
    </row>
    <row r="67" spans="3:3" ht="24.95" customHeight="1" x14ac:dyDescent="0.3">
      <c r="C67" s="1"/>
    </row>
    <row r="68" spans="3:3" ht="24.95" customHeight="1" x14ac:dyDescent="0.3">
      <c r="C68" s="1"/>
    </row>
    <row r="69" spans="3:3" ht="24.95" customHeight="1" x14ac:dyDescent="0.3">
      <c r="C69" s="1"/>
    </row>
    <row r="70" spans="3:3" ht="24.95" customHeight="1" x14ac:dyDescent="0.3">
      <c r="C70" s="1"/>
    </row>
    <row r="71" spans="3:3" ht="24.95" customHeight="1" x14ac:dyDescent="0.3">
      <c r="C71" s="1"/>
    </row>
    <row r="72" spans="3:3" ht="24.95" customHeight="1" x14ac:dyDescent="0.3">
      <c r="C72" s="1"/>
    </row>
    <row r="73" spans="3:3" ht="24.95" customHeight="1" x14ac:dyDescent="0.3">
      <c r="C73" s="1"/>
    </row>
    <row r="74" spans="3:3" ht="24.95" customHeight="1" x14ac:dyDescent="0.3">
      <c r="C74" s="1"/>
    </row>
    <row r="75" spans="3:3" ht="24.95" customHeight="1" x14ac:dyDescent="0.3">
      <c r="C75" s="1"/>
    </row>
    <row r="76" spans="3:3" ht="24.95" customHeight="1" x14ac:dyDescent="0.3">
      <c r="C76" s="1"/>
    </row>
    <row r="77" spans="3:3" ht="24.95" customHeight="1" x14ac:dyDescent="0.3">
      <c r="C77" s="1"/>
    </row>
    <row r="78" spans="3:3" ht="24.95" customHeight="1" x14ac:dyDescent="0.3">
      <c r="C78" s="1"/>
    </row>
    <row r="79" spans="3:3" ht="24.95" customHeight="1" x14ac:dyDescent="0.3">
      <c r="C79" s="1"/>
    </row>
    <row r="80" spans="3:3" ht="24.95" customHeight="1" x14ac:dyDescent="0.3">
      <c r="C80" s="1"/>
    </row>
    <row r="81" spans="3:3" ht="24.95" customHeight="1" x14ac:dyDescent="0.3">
      <c r="C81" s="1"/>
    </row>
    <row r="82" spans="3:3" ht="24.95" customHeight="1" x14ac:dyDescent="0.3">
      <c r="C82" s="1"/>
    </row>
    <row r="83" spans="3:3" ht="24.95" customHeight="1" x14ac:dyDescent="0.3">
      <c r="C83" s="1"/>
    </row>
    <row r="84" spans="3:3" ht="24.95" customHeight="1" x14ac:dyDescent="0.3">
      <c r="C84" s="1"/>
    </row>
    <row r="85" spans="3:3" ht="24.95" customHeight="1" x14ac:dyDescent="0.3">
      <c r="C85" s="1"/>
    </row>
    <row r="86" spans="3:3" ht="24.95" customHeight="1" x14ac:dyDescent="0.3">
      <c r="C86" s="1"/>
    </row>
    <row r="87" spans="3:3" ht="24.95" customHeight="1" x14ac:dyDescent="0.3">
      <c r="C87" s="1"/>
    </row>
    <row r="88" spans="3:3" ht="24.95" customHeight="1" x14ac:dyDescent="0.3">
      <c r="C88" s="1"/>
    </row>
    <row r="89" spans="3:3" ht="24.95" customHeight="1" x14ac:dyDescent="0.3">
      <c r="C89" s="1"/>
    </row>
    <row r="90" spans="3:3" ht="24.95" customHeight="1" x14ac:dyDescent="0.3">
      <c r="C90" s="1"/>
    </row>
    <row r="91" spans="3:3" ht="24.95" customHeight="1" x14ac:dyDescent="0.3">
      <c r="C91" s="1"/>
    </row>
    <row r="92" spans="3:3" ht="24.6" customHeight="1" x14ac:dyDescent="0.3">
      <c r="C92" s="1"/>
    </row>
    <row r="93" spans="3:3" ht="24.95" customHeight="1" x14ac:dyDescent="0.3">
      <c r="C93" s="1"/>
    </row>
    <row r="94" spans="3:3" ht="24.95" customHeight="1" x14ac:dyDescent="0.3">
      <c r="C94" s="1"/>
    </row>
    <row r="95" spans="3:3" ht="24.95" customHeight="1" x14ac:dyDescent="0.3">
      <c r="C95" s="1"/>
    </row>
    <row r="96" spans="3:3" ht="24.95" customHeight="1" x14ac:dyDescent="0.3">
      <c r="C96" s="1"/>
    </row>
    <row r="97" spans="3:3" ht="24.95" customHeight="1" x14ac:dyDescent="0.3">
      <c r="C97" s="1"/>
    </row>
    <row r="98" spans="3:3" ht="24.95" customHeight="1" x14ac:dyDescent="0.3">
      <c r="C98" s="1"/>
    </row>
    <row r="99" spans="3:3" x14ac:dyDescent="0.3">
      <c r="C99" s="1"/>
    </row>
    <row r="100" spans="3:3" x14ac:dyDescent="0.3">
      <c r="C100" s="1"/>
    </row>
    <row r="101" spans="3:3" x14ac:dyDescent="0.3">
      <c r="C101" s="1"/>
    </row>
    <row r="102" spans="3:3" x14ac:dyDescent="0.3">
      <c r="C102" s="1"/>
    </row>
    <row r="103" spans="3:3" x14ac:dyDescent="0.3">
      <c r="C103" s="1"/>
    </row>
    <row r="104" spans="3:3" x14ac:dyDescent="0.3">
      <c r="C104" s="1"/>
    </row>
    <row r="105" spans="3:3" x14ac:dyDescent="0.3">
      <c r="C105" s="1"/>
    </row>
    <row r="106" spans="3:3" x14ac:dyDescent="0.3">
      <c r="C106" s="1"/>
    </row>
    <row r="107" spans="3:3" x14ac:dyDescent="0.3">
      <c r="C107" s="1"/>
    </row>
    <row r="108" spans="3:3" x14ac:dyDescent="0.3">
      <c r="C108" s="1"/>
    </row>
    <row r="109" spans="3:3" x14ac:dyDescent="0.3">
      <c r="C109" s="1"/>
    </row>
    <row r="110" spans="3:3" x14ac:dyDescent="0.3">
      <c r="C110" s="1"/>
    </row>
    <row r="111" spans="3:3" x14ac:dyDescent="0.3">
      <c r="C111" s="1"/>
    </row>
    <row r="112" spans="3:3" x14ac:dyDescent="0.3">
      <c r="C112" s="1"/>
    </row>
    <row r="113" spans="3:3" x14ac:dyDescent="0.3">
      <c r="C113" s="1"/>
    </row>
    <row r="114" spans="3:3" x14ac:dyDescent="0.3">
      <c r="C114" s="1"/>
    </row>
    <row r="115" spans="3:3" x14ac:dyDescent="0.3">
      <c r="C115" s="1"/>
    </row>
    <row r="116" spans="3:3" x14ac:dyDescent="0.3">
      <c r="C116" s="1"/>
    </row>
    <row r="117" spans="3:3" x14ac:dyDescent="0.3">
      <c r="C117" s="1"/>
    </row>
    <row r="118" spans="3:3" x14ac:dyDescent="0.3">
      <c r="C118" s="1"/>
    </row>
    <row r="119" spans="3:3" x14ac:dyDescent="0.3">
      <c r="C119" s="1"/>
    </row>
    <row r="120" spans="3:3" x14ac:dyDescent="0.3">
      <c r="C120" s="1"/>
    </row>
    <row r="121" spans="3:3" x14ac:dyDescent="0.3">
      <c r="C121" s="1"/>
    </row>
    <row r="122" spans="3:3" x14ac:dyDescent="0.3">
      <c r="C122" s="1"/>
    </row>
    <row r="123" spans="3:3" x14ac:dyDescent="0.3">
      <c r="C123" s="1"/>
    </row>
    <row r="124" spans="3:3" x14ac:dyDescent="0.3">
      <c r="C124" s="1"/>
    </row>
    <row r="125" spans="3:3" x14ac:dyDescent="0.3">
      <c r="C125" s="1"/>
    </row>
    <row r="126" spans="3:3" x14ac:dyDescent="0.3">
      <c r="C126" s="1"/>
    </row>
    <row r="127" spans="3:3" x14ac:dyDescent="0.3">
      <c r="C127" s="1"/>
    </row>
    <row r="128" spans="3:3" x14ac:dyDescent="0.3">
      <c r="C128" s="1"/>
    </row>
    <row r="129" spans="3:3" x14ac:dyDescent="0.3">
      <c r="C129" s="1"/>
    </row>
    <row r="130" spans="3:3" x14ac:dyDescent="0.3">
      <c r="C130" s="1"/>
    </row>
    <row r="131" spans="3:3" x14ac:dyDescent="0.3">
      <c r="C131" s="1"/>
    </row>
    <row r="132" spans="3:3" x14ac:dyDescent="0.3">
      <c r="C132" s="1"/>
    </row>
    <row r="133" spans="3:3" x14ac:dyDescent="0.3">
      <c r="C133" s="1"/>
    </row>
    <row r="134" spans="3:3" x14ac:dyDescent="0.3">
      <c r="C134" s="1"/>
    </row>
    <row r="135" spans="3:3" x14ac:dyDescent="0.3">
      <c r="C135" s="1"/>
    </row>
    <row r="136" spans="3:3" x14ac:dyDescent="0.3">
      <c r="C136" s="1"/>
    </row>
    <row r="137" spans="3:3" x14ac:dyDescent="0.3">
      <c r="C137" s="1"/>
    </row>
    <row r="138" spans="3:3" x14ac:dyDescent="0.3">
      <c r="C138" s="1"/>
    </row>
    <row r="139" spans="3:3" x14ac:dyDescent="0.3">
      <c r="C139" s="1"/>
    </row>
    <row r="140" spans="3:3" x14ac:dyDescent="0.3">
      <c r="C140" s="1"/>
    </row>
    <row r="141" spans="3:3" x14ac:dyDescent="0.3">
      <c r="C141" s="1"/>
    </row>
    <row r="142" spans="3:3" x14ac:dyDescent="0.3">
      <c r="C142" s="1"/>
    </row>
    <row r="143" spans="3:3" x14ac:dyDescent="0.3">
      <c r="C143" s="1"/>
    </row>
    <row r="144" spans="3:3" x14ac:dyDescent="0.3">
      <c r="C144" s="1"/>
    </row>
    <row r="145" spans="3:3" x14ac:dyDescent="0.3">
      <c r="C145" s="1"/>
    </row>
    <row r="146" spans="3:3" x14ac:dyDescent="0.3">
      <c r="C146" s="1"/>
    </row>
    <row r="147" spans="3:3" x14ac:dyDescent="0.3">
      <c r="C147" s="1"/>
    </row>
    <row r="148" spans="3:3" x14ac:dyDescent="0.3">
      <c r="C148" s="1"/>
    </row>
    <row r="149" spans="3:3" x14ac:dyDescent="0.3">
      <c r="C149" s="1"/>
    </row>
    <row r="150" spans="3:3" x14ac:dyDescent="0.3">
      <c r="C150" s="1"/>
    </row>
    <row r="151" spans="3:3" x14ac:dyDescent="0.3">
      <c r="C151" s="1"/>
    </row>
    <row r="152" spans="3:3" x14ac:dyDescent="0.3">
      <c r="C152" s="1"/>
    </row>
    <row r="153" spans="3:3" x14ac:dyDescent="0.3">
      <c r="C153" s="1"/>
    </row>
    <row r="154" spans="3:3" x14ac:dyDescent="0.3">
      <c r="C154" s="1"/>
    </row>
    <row r="155" spans="3:3" x14ac:dyDescent="0.3">
      <c r="C155" s="1"/>
    </row>
    <row r="156" spans="3:3" x14ac:dyDescent="0.3">
      <c r="C156" s="1"/>
    </row>
    <row r="157" spans="3:3" x14ac:dyDescent="0.3">
      <c r="C157" s="1"/>
    </row>
    <row r="158" spans="3:3" x14ac:dyDescent="0.3">
      <c r="C158" s="1"/>
    </row>
    <row r="159" spans="3:3" x14ac:dyDescent="0.3">
      <c r="C159" s="1"/>
    </row>
    <row r="160" spans="3:3" x14ac:dyDescent="0.3">
      <c r="C160" s="1"/>
    </row>
    <row r="161" spans="3:3" x14ac:dyDescent="0.3">
      <c r="C161" s="1"/>
    </row>
    <row r="162" spans="3:3" x14ac:dyDescent="0.3">
      <c r="C162" s="1"/>
    </row>
    <row r="163" spans="3:3" x14ac:dyDescent="0.3">
      <c r="C163" s="1"/>
    </row>
    <row r="164" spans="3:3" x14ac:dyDescent="0.3">
      <c r="C164" s="1"/>
    </row>
    <row r="165" spans="3:3" x14ac:dyDescent="0.3">
      <c r="C165" s="1"/>
    </row>
    <row r="166" spans="3:3" x14ac:dyDescent="0.3">
      <c r="C166" s="1"/>
    </row>
    <row r="167" spans="3:3" x14ac:dyDescent="0.3">
      <c r="C167" s="1"/>
    </row>
    <row r="168" spans="3:3" x14ac:dyDescent="0.3">
      <c r="C168" s="1"/>
    </row>
    <row r="169" spans="3:3" x14ac:dyDescent="0.3">
      <c r="C169" s="1"/>
    </row>
    <row r="170" spans="3:3" x14ac:dyDescent="0.3">
      <c r="C170" s="1"/>
    </row>
    <row r="171" spans="3:3" x14ac:dyDescent="0.3">
      <c r="C171" s="1"/>
    </row>
    <row r="172" spans="3:3" x14ac:dyDescent="0.3">
      <c r="C172" s="1"/>
    </row>
    <row r="173" spans="3:3" x14ac:dyDescent="0.3">
      <c r="C173" s="1"/>
    </row>
    <row r="174" spans="3:3" x14ac:dyDescent="0.3">
      <c r="C174" s="1"/>
    </row>
    <row r="175" spans="3:3" x14ac:dyDescent="0.3">
      <c r="C175" s="1"/>
    </row>
    <row r="176" spans="3:3" x14ac:dyDescent="0.3">
      <c r="C176" s="1"/>
    </row>
    <row r="177" spans="3:3" x14ac:dyDescent="0.3">
      <c r="C177" s="1"/>
    </row>
    <row r="178" spans="3:3" x14ac:dyDescent="0.3">
      <c r="C178" s="1"/>
    </row>
    <row r="179" spans="3:3" x14ac:dyDescent="0.3">
      <c r="C179" s="1"/>
    </row>
    <row r="180" spans="3:3" x14ac:dyDescent="0.3">
      <c r="C180" s="1"/>
    </row>
    <row r="181" spans="3:3" x14ac:dyDescent="0.3">
      <c r="C181" s="1"/>
    </row>
    <row r="182" spans="3:3" x14ac:dyDescent="0.3">
      <c r="C182" s="1"/>
    </row>
    <row r="183" spans="3:3" x14ac:dyDescent="0.3">
      <c r="C183" s="1"/>
    </row>
    <row r="184" spans="3:3" x14ac:dyDescent="0.3">
      <c r="C184" s="1"/>
    </row>
    <row r="185" spans="3:3" x14ac:dyDescent="0.3">
      <c r="C185" s="1"/>
    </row>
    <row r="186" spans="3:3" x14ac:dyDescent="0.3">
      <c r="C186" s="1"/>
    </row>
    <row r="187" spans="3:3" x14ac:dyDescent="0.3">
      <c r="C187" s="1"/>
    </row>
    <row r="188" spans="3:3" x14ac:dyDescent="0.3">
      <c r="C188" s="1"/>
    </row>
    <row r="189" spans="3:3" x14ac:dyDescent="0.3">
      <c r="C189" s="1"/>
    </row>
    <row r="190" spans="3:3" x14ac:dyDescent="0.3">
      <c r="C190" s="1"/>
    </row>
    <row r="191" spans="3:3" x14ac:dyDescent="0.3">
      <c r="C191" s="1"/>
    </row>
    <row r="192" spans="3:3" x14ac:dyDescent="0.3">
      <c r="C192" s="1"/>
    </row>
    <row r="193" spans="3:3" x14ac:dyDescent="0.3">
      <c r="C193" s="1"/>
    </row>
    <row r="194" spans="3:3" x14ac:dyDescent="0.3">
      <c r="C194" s="1"/>
    </row>
    <row r="195" spans="3:3" x14ac:dyDescent="0.3">
      <c r="C195" s="1"/>
    </row>
    <row r="196" spans="3:3" x14ac:dyDescent="0.3">
      <c r="C196" s="1"/>
    </row>
    <row r="197" spans="3:3" x14ac:dyDescent="0.3">
      <c r="C197" s="1"/>
    </row>
    <row r="198" spans="3:3" x14ac:dyDescent="0.3">
      <c r="C198" s="1"/>
    </row>
    <row r="199" spans="3:3" x14ac:dyDescent="0.3">
      <c r="C199" s="1"/>
    </row>
    <row r="200" spans="3:3" x14ac:dyDescent="0.3">
      <c r="C200" s="1"/>
    </row>
    <row r="201" spans="3:3" x14ac:dyDescent="0.3">
      <c r="C201" s="1"/>
    </row>
    <row r="202" spans="3:3" x14ac:dyDescent="0.3">
      <c r="C202" s="1"/>
    </row>
    <row r="203" spans="3:3" x14ac:dyDescent="0.3">
      <c r="C203" s="1"/>
    </row>
    <row r="204" spans="3:3" x14ac:dyDescent="0.3">
      <c r="C204" s="1"/>
    </row>
    <row r="205" spans="3:3" x14ac:dyDescent="0.3">
      <c r="C205" s="1"/>
    </row>
    <row r="206" spans="3:3" x14ac:dyDescent="0.3">
      <c r="C206" s="1"/>
    </row>
    <row r="207" spans="3:3" x14ac:dyDescent="0.3">
      <c r="C207" s="1"/>
    </row>
    <row r="208" spans="3:3" x14ac:dyDescent="0.3">
      <c r="C208" s="1"/>
    </row>
    <row r="209" spans="3:3" x14ac:dyDescent="0.3">
      <c r="C209" s="1"/>
    </row>
    <row r="210" spans="3:3" x14ac:dyDescent="0.3">
      <c r="C210" s="1"/>
    </row>
    <row r="211" spans="3:3" x14ac:dyDescent="0.3">
      <c r="C211" s="1"/>
    </row>
    <row r="212" spans="3:3" x14ac:dyDescent="0.3">
      <c r="C212" s="1"/>
    </row>
    <row r="213" spans="3:3" x14ac:dyDescent="0.3">
      <c r="C213" s="1"/>
    </row>
    <row r="214" spans="3:3" x14ac:dyDescent="0.3">
      <c r="C214" s="1"/>
    </row>
    <row r="215" spans="3:3" x14ac:dyDescent="0.3">
      <c r="C215" s="1"/>
    </row>
    <row r="216" spans="3:3" x14ac:dyDescent="0.3">
      <c r="C216" s="1"/>
    </row>
    <row r="217" spans="3:3" x14ac:dyDescent="0.3">
      <c r="C217" s="1"/>
    </row>
    <row r="218" spans="3:3" x14ac:dyDescent="0.3">
      <c r="C218" s="1"/>
    </row>
    <row r="219" spans="3:3" x14ac:dyDescent="0.3">
      <c r="C219" s="1"/>
    </row>
    <row r="220" spans="3:3" x14ac:dyDescent="0.3">
      <c r="C220" s="1"/>
    </row>
    <row r="221" spans="3:3" x14ac:dyDescent="0.3">
      <c r="C221" s="1"/>
    </row>
    <row r="222" spans="3:3" x14ac:dyDescent="0.3">
      <c r="C222" s="1"/>
    </row>
    <row r="223" spans="3:3" x14ac:dyDescent="0.3">
      <c r="C223" s="1"/>
    </row>
    <row r="224" spans="3:3" x14ac:dyDescent="0.3">
      <c r="C224" s="1"/>
    </row>
    <row r="225" spans="3:3" x14ac:dyDescent="0.3">
      <c r="C225" s="1"/>
    </row>
    <row r="226" spans="3:3" x14ac:dyDescent="0.3">
      <c r="C226" s="1"/>
    </row>
    <row r="227" spans="3:3" x14ac:dyDescent="0.3">
      <c r="C227" s="1"/>
    </row>
    <row r="228" spans="3:3" x14ac:dyDescent="0.3">
      <c r="C228" s="1"/>
    </row>
    <row r="229" spans="3:3" x14ac:dyDescent="0.3">
      <c r="C229" s="1"/>
    </row>
    <row r="230" spans="3:3" x14ac:dyDescent="0.3">
      <c r="C230" s="1"/>
    </row>
    <row r="231" spans="3:3" x14ac:dyDescent="0.3">
      <c r="C231" s="1"/>
    </row>
    <row r="232" spans="3:3" x14ac:dyDescent="0.3">
      <c r="C232" s="1"/>
    </row>
    <row r="233" spans="3:3" x14ac:dyDescent="0.3">
      <c r="C233" s="1"/>
    </row>
    <row r="234" spans="3:3" x14ac:dyDescent="0.3">
      <c r="C234" s="1"/>
    </row>
    <row r="235" spans="3:3" x14ac:dyDescent="0.3">
      <c r="C235" s="1"/>
    </row>
    <row r="236" spans="3:3" x14ac:dyDescent="0.3">
      <c r="C236" s="1"/>
    </row>
    <row r="237" spans="3:3" x14ac:dyDescent="0.3">
      <c r="C237" s="1"/>
    </row>
    <row r="238" spans="3:3" x14ac:dyDescent="0.3">
      <c r="C238" s="1"/>
    </row>
    <row r="239" spans="3:3" x14ac:dyDescent="0.3">
      <c r="C239" s="1"/>
    </row>
    <row r="240" spans="3:3" x14ac:dyDescent="0.3">
      <c r="C240" s="1"/>
    </row>
    <row r="241" spans="3:3" x14ac:dyDescent="0.3">
      <c r="C241" s="1"/>
    </row>
    <row r="242" spans="3:3" x14ac:dyDescent="0.3">
      <c r="C242" s="1"/>
    </row>
    <row r="243" spans="3:3" x14ac:dyDescent="0.3">
      <c r="C243" s="1"/>
    </row>
    <row r="244" spans="3:3" x14ac:dyDescent="0.3">
      <c r="C244" s="1"/>
    </row>
    <row r="245" spans="3:3" x14ac:dyDescent="0.3">
      <c r="C245" s="1"/>
    </row>
    <row r="246" spans="3:3" x14ac:dyDescent="0.3">
      <c r="C246" s="1"/>
    </row>
    <row r="247" spans="3:3" x14ac:dyDescent="0.3">
      <c r="C247" s="1"/>
    </row>
    <row r="248" spans="3:3" x14ac:dyDescent="0.3">
      <c r="C248" s="1"/>
    </row>
    <row r="249" spans="3:3" x14ac:dyDescent="0.3">
      <c r="C249" s="1"/>
    </row>
    <row r="250" spans="3:3" x14ac:dyDescent="0.3">
      <c r="C250" s="1"/>
    </row>
    <row r="251" spans="3:3" x14ac:dyDescent="0.3">
      <c r="C251" s="1"/>
    </row>
    <row r="252" spans="3:3" x14ac:dyDescent="0.3">
      <c r="C252" s="1"/>
    </row>
    <row r="253" spans="3:3" x14ac:dyDescent="0.3">
      <c r="C253" s="1"/>
    </row>
    <row r="254" spans="3:3" x14ac:dyDescent="0.3">
      <c r="C254" s="1"/>
    </row>
    <row r="255" spans="3:3" x14ac:dyDescent="0.3">
      <c r="C255" s="1"/>
    </row>
    <row r="256" spans="3:3" x14ac:dyDescent="0.3">
      <c r="C256" s="1"/>
    </row>
    <row r="257" spans="3:3" x14ac:dyDescent="0.3">
      <c r="C257" s="1"/>
    </row>
    <row r="258" spans="3:3" x14ac:dyDescent="0.3">
      <c r="C258" s="1"/>
    </row>
    <row r="259" spans="3:3" x14ac:dyDescent="0.3">
      <c r="C259" s="1"/>
    </row>
    <row r="260" spans="3:3" x14ac:dyDescent="0.3">
      <c r="C260" s="1"/>
    </row>
    <row r="261" spans="3:3" x14ac:dyDescent="0.3">
      <c r="C261" s="1"/>
    </row>
    <row r="262" spans="3:3" x14ac:dyDescent="0.3">
      <c r="C262" s="1"/>
    </row>
    <row r="263" spans="3:3" x14ac:dyDescent="0.3">
      <c r="C263" s="1"/>
    </row>
    <row r="264" spans="3:3" x14ac:dyDescent="0.3">
      <c r="C264" s="1"/>
    </row>
    <row r="265" spans="3:3" x14ac:dyDescent="0.3">
      <c r="C265" s="1"/>
    </row>
    <row r="266" spans="3:3" x14ac:dyDescent="0.3">
      <c r="C266" s="1"/>
    </row>
    <row r="267" spans="3:3" x14ac:dyDescent="0.3">
      <c r="C267" s="1"/>
    </row>
    <row r="268" spans="3:3" x14ac:dyDescent="0.3">
      <c r="C268" s="1"/>
    </row>
    <row r="269" spans="3:3" x14ac:dyDescent="0.3">
      <c r="C269" s="1"/>
    </row>
    <row r="270" spans="3:3" x14ac:dyDescent="0.3">
      <c r="C270" s="1"/>
    </row>
    <row r="271" spans="3:3" x14ac:dyDescent="0.3">
      <c r="C271" s="1"/>
    </row>
    <row r="272" spans="3:3" x14ac:dyDescent="0.3">
      <c r="C272" s="1"/>
    </row>
    <row r="273" spans="3:3" x14ac:dyDescent="0.3">
      <c r="C273" s="1"/>
    </row>
    <row r="274" spans="3:3" x14ac:dyDescent="0.3">
      <c r="C274" s="1"/>
    </row>
    <row r="275" spans="3:3" x14ac:dyDescent="0.3">
      <c r="C275" s="1"/>
    </row>
    <row r="276" spans="3:3" x14ac:dyDescent="0.3">
      <c r="C276" s="1"/>
    </row>
    <row r="277" spans="3:3" x14ac:dyDescent="0.3">
      <c r="C277" s="1"/>
    </row>
    <row r="278" spans="3:3" x14ac:dyDescent="0.3">
      <c r="C278" s="1"/>
    </row>
    <row r="279" spans="3:3" x14ac:dyDescent="0.3">
      <c r="C279" s="1"/>
    </row>
    <row r="280" spans="3:3" x14ac:dyDescent="0.3">
      <c r="C280" s="1"/>
    </row>
    <row r="281" spans="3:3" x14ac:dyDescent="0.3">
      <c r="C281" s="1"/>
    </row>
    <row r="282" spans="3:3" x14ac:dyDescent="0.3">
      <c r="C282" s="1"/>
    </row>
    <row r="283" spans="3:3" x14ac:dyDescent="0.3">
      <c r="C283" s="1"/>
    </row>
    <row r="284" spans="3:3" x14ac:dyDescent="0.3">
      <c r="C284" s="1"/>
    </row>
    <row r="285" spans="3:3" x14ac:dyDescent="0.3">
      <c r="C285" s="1"/>
    </row>
    <row r="286" spans="3:3" x14ac:dyDescent="0.3">
      <c r="C286" s="1"/>
    </row>
    <row r="287" spans="3:3" x14ac:dyDescent="0.3">
      <c r="C287" s="1"/>
    </row>
    <row r="288" spans="3:3" x14ac:dyDescent="0.3">
      <c r="C288" s="1"/>
    </row>
    <row r="289" spans="3:3" x14ac:dyDescent="0.3">
      <c r="C289" s="1"/>
    </row>
    <row r="290" spans="3:3" x14ac:dyDescent="0.3">
      <c r="C290" s="1"/>
    </row>
    <row r="291" spans="3:3" x14ac:dyDescent="0.3">
      <c r="C291" s="1"/>
    </row>
    <row r="292" spans="3:3" x14ac:dyDescent="0.3">
      <c r="C292" s="1"/>
    </row>
    <row r="293" spans="3:3" x14ac:dyDescent="0.3">
      <c r="C293" s="1"/>
    </row>
    <row r="294" spans="3:3" x14ac:dyDescent="0.3">
      <c r="C294" s="1"/>
    </row>
    <row r="295" spans="3:3" x14ac:dyDescent="0.3">
      <c r="C295" s="1"/>
    </row>
    <row r="296" spans="3:3" x14ac:dyDescent="0.3">
      <c r="C296" s="1"/>
    </row>
    <row r="297" spans="3:3" x14ac:dyDescent="0.3">
      <c r="C297" s="1"/>
    </row>
    <row r="298" spans="3:3" x14ac:dyDescent="0.3">
      <c r="C298" s="1"/>
    </row>
    <row r="299" spans="3:3" x14ac:dyDescent="0.3">
      <c r="C299" s="1"/>
    </row>
    <row r="300" spans="3:3" x14ac:dyDescent="0.3">
      <c r="C300" s="1"/>
    </row>
    <row r="301" spans="3:3" x14ac:dyDescent="0.3">
      <c r="C301" s="1"/>
    </row>
    <row r="302" spans="3:3" x14ac:dyDescent="0.3">
      <c r="C302" s="1"/>
    </row>
    <row r="303" spans="3:3" x14ac:dyDescent="0.3">
      <c r="C303" s="1"/>
    </row>
    <row r="304" spans="3:3" x14ac:dyDescent="0.3">
      <c r="C304" s="1"/>
    </row>
    <row r="305" spans="3:3" x14ac:dyDescent="0.3">
      <c r="C305" s="1"/>
    </row>
    <row r="306" spans="3:3" x14ac:dyDescent="0.3">
      <c r="C306" s="1"/>
    </row>
    <row r="307" spans="3:3" x14ac:dyDescent="0.3">
      <c r="C307" s="1"/>
    </row>
    <row r="308" spans="3:3" x14ac:dyDescent="0.3">
      <c r="C308" s="1"/>
    </row>
    <row r="309" spans="3:3" x14ac:dyDescent="0.3">
      <c r="C309" s="1"/>
    </row>
    <row r="310" spans="3:3" x14ac:dyDescent="0.3">
      <c r="C310" s="1"/>
    </row>
    <row r="311" spans="3:3" x14ac:dyDescent="0.3">
      <c r="C311" s="1"/>
    </row>
    <row r="312" spans="3:3" x14ac:dyDescent="0.3">
      <c r="C312" s="1"/>
    </row>
    <row r="313" spans="3:3" x14ac:dyDescent="0.3">
      <c r="C313" s="1"/>
    </row>
    <row r="314" spans="3:3" x14ac:dyDescent="0.3">
      <c r="C314" s="1"/>
    </row>
    <row r="315" spans="3:3" x14ac:dyDescent="0.3">
      <c r="C315" s="1"/>
    </row>
    <row r="316" spans="3:3" x14ac:dyDescent="0.3">
      <c r="C316" s="1"/>
    </row>
    <row r="317" spans="3:3" x14ac:dyDescent="0.3">
      <c r="C317" s="1"/>
    </row>
    <row r="318" spans="3:3" x14ac:dyDescent="0.3">
      <c r="C318" s="1"/>
    </row>
    <row r="319" spans="3:3" x14ac:dyDescent="0.3">
      <c r="C319" s="1"/>
    </row>
    <row r="320" spans="3:3" x14ac:dyDescent="0.3">
      <c r="C320" s="1"/>
    </row>
    <row r="321" spans="3:3" x14ac:dyDescent="0.3">
      <c r="C321" s="1"/>
    </row>
    <row r="322" spans="3:3" x14ac:dyDescent="0.3">
      <c r="C322" s="1"/>
    </row>
    <row r="323" spans="3:3" x14ac:dyDescent="0.3">
      <c r="C323" s="1"/>
    </row>
    <row r="324" spans="3:3" x14ac:dyDescent="0.3">
      <c r="C324" s="1"/>
    </row>
    <row r="325" spans="3:3" x14ac:dyDescent="0.3">
      <c r="C325" s="1"/>
    </row>
    <row r="326" spans="3:3" x14ac:dyDescent="0.3">
      <c r="C326" s="1"/>
    </row>
    <row r="327" spans="3:3" x14ac:dyDescent="0.3">
      <c r="C327" s="1"/>
    </row>
    <row r="328" spans="3:3" x14ac:dyDescent="0.3">
      <c r="C328" s="1"/>
    </row>
    <row r="329" spans="3:3" x14ac:dyDescent="0.3">
      <c r="C329" s="1"/>
    </row>
    <row r="330" spans="3:3" x14ac:dyDescent="0.3">
      <c r="C330" s="1"/>
    </row>
    <row r="331" spans="3:3" x14ac:dyDescent="0.3">
      <c r="C331" s="1"/>
    </row>
    <row r="332" spans="3:3" x14ac:dyDescent="0.3">
      <c r="C332" s="1"/>
    </row>
    <row r="333" spans="3:3" x14ac:dyDescent="0.3">
      <c r="C333" s="1"/>
    </row>
    <row r="334" spans="3:3" x14ac:dyDescent="0.3">
      <c r="C334" s="1"/>
    </row>
    <row r="335" spans="3:3" x14ac:dyDescent="0.3">
      <c r="C335" s="1"/>
    </row>
    <row r="336" spans="3:3" x14ac:dyDescent="0.3">
      <c r="C336" s="1"/>
    </row>
    <row r="337" spans="3:3" x14ac:dyDescent="0.3">
      <c r="C337" s="1"/>
    </row>
    <row r="338" spans="3:3" x14ac:dyDescent="0.3">
      <c r="C338" s="1"/>
    </row>
    <row r="339" spans="3:3" x14ac:dyDescent="0.3">
      <c r="C339" s="1"/>
    </row>
    <row r="340" spans="3:3" x14ac:dyDescent="0.3">
      <c r="C340" s="1"/>
    </row>
    <row r="341" spans="3:3" x14ac:dyDescent="0.3">
      <c r="C341" s="1"/>
    </row>
    <row r="342" spans="3:3" x14ac:dyDescent="0.3">
      <c r="C342" s="1"/>
    </row>
    <row r="343" spans="3:3" x14ac:dyDescent="0.3">
      <c r="C343" s="1"/>
    </row>
    <row r="344" spans="3:3" x14ac:dyDescent="0.3">
      <c r="C344" s="1"/>
    </row>
    <row r="345" spans="3:3" x14ac:dyDescent="0.3">
      <c r="C345" s="1"/>
    </row>
    <row r="346" spans="3:3" x14ac:dyDescent="0.3">
      <c r="C346" s="1"/>
    </row>
    <row r="347" spans="3:3" x14ac:dyDescent="0.3">
      <c r="C347" s="1"/>
    </row>
    <row r="348" spans="3:3" x14ac:dyDescent="0.3">
      <c r="C348" s="1"/>
    </row>
    <row r="349" spans="3:3" x14ac:dyDescent="0.3">
      <c r="C349" s="1"/>
    </row>
    <row r="350" spans="3:3" x14ac:dyDescent="0.3">
      <c r="C350" s="1"/>
    </row>
    <row r="351" spans="3:3" x14ac:dyDescent="0.3">
      <c r="C351" s="1"/>
    </row>
    <row r="352" spans="3:3" x14ac:dyDescent="0.3">
      <c r="C352" s="1"/>
    </row>
    <row r="353" spans="3:3" x14ac:dyDescent="0.3">
      <c r="C353" s="1"/>
    </row>
    <row r="354" spans="3:3" x14ac:dyDescent="0.3">
      <c r="C354" s="1"/>
    </row>
    <row r="355" spans="3:3" x14ac:dyDescent="0.3">
      <c r="C355" s="1"/>
    </row>
    <row r="356" spans="3:3" x14ac:dyDescent="0.3">
      <c r="C356" s="1"/>
    </row>
    <row r="357" spans="3:3" x14ac:dyDescent="0.3">
      <c r="C357" s="1"/>
    </row>
    <row r="358" spans="3:3" x14ac:dyDescent="0.3">
      <c r="C358" s="1"/>
    </row>
    <row r="359" spans="3:3" x14ac:dyDescent="0.3">
      <c r="C359" s="1"/>
    </row>
    <row r="360" spans="3:3" x14ac:dyDescent="0.3">
      <c r="C360" s="1"/>
    </row>
    <row r="361" spans="3:3" x14ac:dyDescent="0.3">
      <c r="C361" s="1"/>
    </row>
    <row r="362" spans="3:3" x14ac:dyDescent="0.3">
      <c r="C362" s="1"/>
    </row>
    <row r="363" spans="3:3" x14ac:dyDescent="0.3">
      <c r="C363" s="1"/>
    </row>
    <row r="364" spans="3:3" x14ac:dyDescent="0.3">
      <c r="C364" s="1"/>
    </row>
    <row r="365" spans="3:3" x14ac:dyDescent="0.3">
      <c r="C365" s="1"/>
    </row>
    <row r="366" spans="3:3" x14ac:dyDescent="0.3">
      <c r="C366" s="1"/>
    </row>
    <row r="367" spans="3:3" x14ac:dyDescent="0.3">
      <c r="C367" s="1"/>
    </row>
    <row r="368" spans="3:3" x14ac:dyDescent="0.3">
      <c r="C368" s="1"/>
    </row>
    <row r="369" spans="3:3" x14ac:dyDescent="0.3">
      <c r="C369" s="1"/>
    </row>
    <row r="370" spans="3:3" x14ac:dyDescent="0.3">
      <c r="C370" s="1"/>
    </row>
    <row r="371" spans="3:3" x14ac:dyDescent="0.3">
      <c r="C371" s="1"/>
    </row>
    <row r="372" spans="3:3" x14ac:dyDescent="0.3">
      <c r="C372" s="1"/>
    </row>
    <row r="373" spans="3:3" x14ac:dyDescent="0.3">
      <c r="C373" s="1"/>
    </row>
    <row r="374" spans="3:3" x14ac:dyDescent="0.3">
      <c r="C374" s="1"/>
    </row>
    <row r="375" spans="3:3" x14ac:dyDescent="0.3">
      <c r="C375" s="1"/>
    </row>
    <row r="376" spans="3:3" x14ac:dyDescent="0.3">
      <c r="C376" s="1"/>
    </row>
    <row r="377" spans="3:3" x14ac:dyDescent="0.3">
      <c r="C377" s="1"/>
    </row>
    <row r="378" spans="3:3" x14ac:dyDescent="0.3">
      <c r="C378" s="1"/>
    </row>
    <row r="379" spans="3:3" x14ac:dyDescent="0.3">
      <c r="C379" s="1"/>
    </row>
    <row r="380" spans="3:3" x14ac:dyDescent="0.3">
      <c r="C380" s="1"/>
    </row>
    <row r="381" spans="3:3" x14ac:dyDescent="0.3">
      <c r="C381" s="1"/>
    </row>
    <row r="382" spans="3:3" x14ac:dyDescent="0.3">
      <c r="C382" s="1"/>
    </row>
    <row r="383" spans="3:3" x14ac:dyDescent="0.3">
      <c r="C383" s="1"/>
    </row>
    <row r="384" spans="3:3" x14ac:dyDescent="0.3">
      <c r="C384" s="1"/>
    </row>
    <row r="385" spans="3:3" x14ac:dyDescent="0.3">
      <c r="C385" s="1"/>
    </row>
    <row r="386" spans="3:3" x14ac:dyDescent="0.3">
      <c r="C386" s="1"/>
    </row>
    <row r="387" spans="3:3" x14ac:dyDescent="0.3">
      <c r="C387" s="1"/>
    </row>
    <row r="388" spans="3:3" x14ac:dyDescent="0.3">
      <c r="C388" s="1"/>
    </row>
    <row r="389" spans="3:3" x14ac:dyDescent="0.3">
      <c r="C389" s="1"/>
    </row>
    <row r="390" spans="3:3" x14ac:dyDescent="0.3">
      <c r="C390" s="1"/>
    </row>
    <row r="391" spans="3:3" x14ac:dyDescent="0.3">
      <c r="C391" s="1"/>
    </row>
    <row r="392" spans="3:3" x14ac:dyDescent="0.3">
      <c r="C392" s="1"/>
    </row>
    <row r="393" spans="3:3" x14ac:dyDescent="0.3">
      <c r="C393" s="1"/>
    </row>
    <row r="394" spans="3:3" x14ac:dyDescent="0.3">
      <c r="C394" s="1"/>
    </row>
    <row r="395" spans="3:3" x14ac:dyDescent="0.3">
      <c r="C395" s="1"/>
    </row>
    <row r="396" spans="3:3" x14ac:dyDescent="0.3">
      <c r="C396" s="1"/>
    </row>
    <row r="397" spans="3:3" x14ac:dyDescent="0.3">
      <c r="C397" s="1"/>
    </row>
    <row r="398" spans="3:3" x14ac:dyDescent="0.3">
      <c r="C398" s="1"/>
    </row>
    <row r="399" spans="3:3" x14ac:dyDescent="0.3">
      <c r="C399" s="1"/>
    </row>
    <row r="400" spans="3:3" x14ac:dyDescent="0.3">
      <c r="C400" s="1"/>
    </row>
    <row r="401" spans="3:3" x14ac:dyDescent="0.3">
      <c r="C401" s="1"/>
    </row>
    <row r="402" spans="3:3" x14ac:dyDescent="0.3">
      <c r="C402" s="1"/>
    </row>
    <row r="403" spans="3:3" x14ac:dyDescent="0.3">
      <c r="C403" s="1"/>
    </row>
    <row r="404" spans="3:3" x14ac:dyDescent="0.3">
      <c r="C404" s="1"/>
    </row>
    <row r="405" spans="3:3" x14ac:dyDescent="0.3">
      <c r="C405" s="1"/>
    </row>
    <row r="406" spans="3:3" x14ac:dyDescent="0.3">
      <c r="C406" s="1"/>
    </row>
    <row r="407" spans="3:3" x14ac:dyDescent="0.3">
      <c r="C407" s="1"/>
    </row>
    <row r="408" spans="3:3" x14ac:dyDescent="0.3">
      <c r="C408" s="1"/>
    </row>
    <row r="409" spans="3:3" x14ac:dyDescent="0.3">
      <c r="C409" s="1"/>
    </row>
    <row r="410" spans="3:3" x14ac:dyDescent="0.3">
      <c r="C410" s="1"/>
    </row>
    <row r="411" spans="3:3" x14ac:dyDescent="0.3">
      <c r="C411" s="1"/>
    </row>
    <row r="412" spans="3:3" x14ac:dyDescent="0.3">
      <c r="C412" s="1"/>
    </row>
    <row r="413" spans="3:3" x14ac:dyDescent="0.3">
      <c r="C413" s="1"/>
    </row>
    <row r="414" spans="3:3" x14ac:dyDescent="0.3">
      <c r="C414" s="1"/>
    </row>
    <row r="415" spans="3:3" x14ac:dyDescent="0.3">
      <c r="C415" s="1"/>
    </row>
    <row r="416" spans="3:3" x14ac:dyDescent="0.3">
      <c r="C416" s="1"/>
    </row>
    <row r="417" spans="3:3" x14ac:dyDescent="0.3">
      <c r="C417" s="1"/>
    </row>
    <row r="418" spans="3:3" x14ac:dyDescent="0.3">
      <c r="C418" s="1"/>
    </row>
    <row r="419" spans="3:3" x14ac:dyDescent="0.3">
      <c r="C419" s="1"/>
    </row>
    <row r="420" spans="3:3" x14ac:dyDescent="0.3">
      <c r="C420" s="1"/>
    </row>
    <row r="421" spans="3:3" x14ac:dyDescent="0.3">
      <c r="C421" s="1"/>
    </row>
    <row r="422" spans="3:3" x14ac:dyDescent="0.3">
      <c r="C422" s="1"/>
    </row>
    <row r="423" spans="3:3" x14ac:dyDescent="0.3">
      <c r="C423" s="1"/>
    </row>
    <row r="424" spans="3:3" x14ac:dyDescent="0.3">
      <c r="C424" s="1"/>
    </row>
    <row r="425" spans="3:3" x14ac:dyDescent="0.3">
      <c r="C425" s="1"/>
    </row>
    <row r="426" spans="3:3" x14ac:dyDescent="0.3">
      <c r="C426" s="1"/>
    </row>
    <row r="427" spans="3:3" x14ac:dyDescent="0.3">
      <c r="C427" s="1"/>
    </row>
    <row r="428" spans="3:3" x14ac:dyDescent="0.3">
      <c r="C428" s="1"/>
    </row>
    <row r="429" spans="3:3" x14ac:dyDescent="0.3">
      <c r="C429" s="1"/>
    </row>
    <row r="430" spans="3:3" x14ac:dyDescent="0.3">
      <c r="C430" s="1"/>
    </row>
    <row r="431" spans="3:3" x14ac:dyDescent="0.3">
      <c r="C431" s="1"/>
    </row>
    <row r="432" spans="3:3" x14ac:dyDescent="0.3">
      <c r="C432" s="1"/>
    </row>
    <row r="433" spans="3:3" x14ac:dyDescent="0.3">
      <c r="C433" s="1"/>
    </row>
    <row r="434" spans="3:3" x14ac:dyDescent="0.3">
      <c r="C434" s="1"/>
    </row>
    <row r="435" spans="3:3" x14ac:dyDescent="0.3">
      <c r="C435" s="1"/>
    </row>
    <row r="436" spans="3:3" x14ac:dyDescent="0.3">
      <c r="C436" s="1"/>
    </row>
    <row r="437" spans="3:3" x14ac:dyDescent="0.3">
      <c r="C437" s="1"/>
    </row>
    <row r="438" spans="3:3" x14ac:dyDescent="0.3">
      <c r="C438" s="1"/>
    </row>
    <row r="439" spans="3:3" x14ac:dyDescent="0.3">
      <c r="C439" s="1"/>
    </row>
    <row r="440" spans="3:3" x14ac:dyDescent="0.3">
      <c r="C440" s="1"/>
    </row>
    <row r="441" spans="3:3" x14ac:dyDescent="0.3">
      <c r="C441" s="1"/>
    </row>
    <row r="442" spans="3:3" x14ac:dyDescent="0.3">
      <c r="C442" s="1"/>
    </row>
    <row r="443" spans="3:3" x14ac:dyDescent="0.3">
      <c r="C443" s="1"/>
    </row>
    <row r="444" spans="3:3" x14ac:dyDescent="0.3">
      <c r="C444" s="1"/>
    </row>
    <row r="445" spans="3:3" x14ac:dyDescent="0.3">
      <c r="C445" s="1"/>
    </row>
    <row r="446" spans="3:3" x14ac:dyDescent="0.3">
      <c r="C446" s="1"/>
    </row>
    <row r="447" spans="3:3" x14ac:dyDescent="0.3">
      <c r="C447" s="1"/>
    </row>
    <row r="448" spans="3:3" x14ac:dyDescent="0.3">
      <c r="C448" s="1"/>
    </row>
    <row r="449" spans="3:3" x14ac:dyDescent="0.3">
      <c r="C449" s="1"/>
    </row>
    <row r="450" spans="3:3" x14ac:dyDescent="0.3">
      <c r="C450" s="1"/>
    </row>
    <row r="451" spans="3:3" x14ac:dyDescent="0.3">
      <c r="C451" s="1"/>
    </row>
    <row r="452" spans="3:3" x14ac:dyDescent="0.3">
      <c r="C452" s="1"/>
    </row>
    <row r="453" spans="3:3" x14ac:dyDescent="0.3">
      <c r="C453" s="1"/>
    </row>
    <row r="454" spans="3:3" x14ac:dyDescent="0.3">
      <c r="C454" s="1"/>
    </row>
    <row r="455" spans="3:3" x14ac:dyDescent="0.3">
      <c r="C455" s="1"/>
    </row>
    <row r="456" spans="3:3" x14ac:dyDescent="0.3">
      <c r="C456" s="1"/>
    </row>
    <row r="457" spans="3:3" x14ac:dyDescent="0.3">
      <c r="C457" s="1"/>
    </row>
    <row r="458" spans="3:3" x14ac:dyDescent="0.3">
      <c r="C458" s="1"/>
    </row>
    <row r="459" spans="3:3" x14ac:dyDescent="0.3">
      <c r="C459" s="1"/>
    </row>
    <row r="460" spans="3:3" x14ac:dyDescent="0.3">
      <c r="C460" s="1"/>
    </row>
    <row r="461" spans="3:3" x14ac:dyDescent="0.3">
      <c r="C461" s="1"/>
    </row>
    <row r="462" spans="3:3" x14ac:dyDescent="0.3">
      <c r="C462" s="1"/>
    </row>
    <row r="463" spans="3:3" x14ac:dyDescent="0.3">
      <c r="C463" s="1"/>
    </row>
    <row r="464" spans="3:3" x14ac:dyDescent="0.3">
      <c r="C464" s="1"/>
    </row>
    <row r="465" spans="3:3" x14ac:dyDescent="0.3">
      <c r="C465" s="1"/>
    </row>
    <row r="466" spans="3:3" x14ac:dyDescent="0.3">
      <c r="C466" s="1"/>
    </row>
    <row r="467" spans="3:3" x14ac:dyDescent="0.3">
      <c r="C467" s="1"/>
    </row>
    <row r="468" spans="3:3" x14ac:dyDescent="0.3">
      <c r="C468" s="1"/>
    </row>
    <row r="469" spans="3:3" x14ac:dyDescent="0.3">
      <c r="C469" s="1"/>
    </row>
    <row r="470" spans="3:3" x14ac:dyDescent="0.3">
      <c r="C470" s="1"/>
    </row>
    <row r="471" spans="3:3" x14ac:dyDescent="0.3">
      <c r="C471" s="1"/>
    </row>
    <row r="472" spans="3:3" x14ac:dyDescent="0.3">
      <c r="C472" s="1"/>
    </row>
    <row r="473" spans="3:3" x14ac:dyDescent="0.3">
      <c r="C473" s="1"/>
    </row>
    <row r="474" spans="3:3" x14ac:dyDescent="0.3">
      <c r="C474" s="1"/>
    </row>
    <row r="475" spans="3:3" x14ac:dyDescent="0.3">
      <c r="C475" s="1"/>
    </row>
    <row r="476" spans="3:3" x14ac:dyDescent="0.3">
      <c r="C476" s="1"/>
    </row>
    <row r="477" spans="3:3" x14ac:dyDescent="0.3">
      <c r="C477" s="1"/>
    </row>
    <row r="478" spans="3:3" x14ac:dyDescent="0.3">
      <c r="C478" s="1"/>
    </row>
    <row r="479" spans="3:3" x14ac:dyDescent="0.3">
      <c r="C479" s="1"/>
    </row>
    <row r="480" spans="3:3" x14ac:dyDescent="0.3">
      <c r="C480" s="1"/>
    </row>
    <row r="481" spans="3:3" x14ac:dyDescent="0.3">
      <c r="C481" s="1"/>
    </row>
    <row r="482" spans="3:3" x14ac:dyDescent="0.3">
      <c r="C482" s="1"/>
    </row>
    <row r="483" spans="3:3" x14ac:dyDescent="0.3">
      <c r="C483" s="1"/>
    </row>
    <row r="484" spans="3:3" x14ac:dyDescent="0.3">
      <c r="C484" s="1"/>
    </row>
    <row r="485" spans="3:3" x14ac:dyDescent="0.3">
      <c r="C485" s="1"/>
    </row>
    <row r="486" spans="3:3" x14ac:dyDescent="0.3">
      <c r="C486" s="1"/>
    </row>
    <row r="487" spans="3:3" x14ac:dyDescent="0.3">
      <c r="C487" s="1"/>
    </row>
    <row r="488" spans="3:3" x14ac:dyDescent="0.3">
      <c r="C488" s="1"/>
    </row>
    <row r="489" spans="3:3" x14ac:dyDescent="0.3">
      <c r="C489" s="1"/>
    </row>
    <row r="490" spans="3:3" x14ac:dyDescent="0.3">
      <c r="C490" s="1"/>
    </row>
    <row r="491" spans="3:3" x14ac:dyDescent="0.3">
      <c r="C491" s="1"/>
    </row>
    <row r="492" spans="3:3" x14ac:dyDescent="0.3">
      <c r="C492" s="1"/>
    </row>
    <row r="493" spans="3:3" x14ac:dyDescent="0.3">
      <c r="C493" s="1"/>
    </row>
    <row r="494" spans="3:3" x14ac:dyDescent="0.3">
      <c r="C494" s="1"/>
    </row>
    <row r="495" spans="3:3" x14ac:dyDescent="0.3">
      <c r="C495" s="1"/>
    </row>
    <row r="496" spans="3:3" x14ac:dyDescent="0.3">
      <c r="C496" s="1"/>
    </row>
    <row r="497" spans="3:3" x14ac:dyDescent="0.3">
      <c r="C497" s="1"/>
    </row>
    <row r="498" spans="3:3" x14ac:dyDescent="0.3">
      <c r="C498" s="1"/>
    </row>
    <row r="499" spans="3:3" x14ac:dyDescent="0.3">
      <c r="C499" s="1"/>
    </row>
    <row r="500" spans="3:3" x14ac:dyDescent="0.3">
      <c r="C500" s="1"/>
    </row>
    <row r="501" spans="3:3" x14ac:dyDescent="0.3">
      <c r="C501" s="1"/>
    </row>
    <row r="502" spans="3:3" x14ac:dyDescent="0.3">
      <c r="C502" s="1"/>
    </row>
    <row r="503" spans="3:3" x14ac:dyDescent="0.3">
      <c r="C503" s="1"/>
    </row>
    <row r="504" spans="3:3" x14ac:dyDescent="0.3">
      <c r="C504" s="1"/>
    </row>
    <row r="505" spans="3:3" x14ac:dyDescent="0.3">
      <c r="C505" s="1"/>
    </row>
    <row r="506" spans="3:3" x14ac:dyDescent="0.3">
      <c r="C506" s="1"/>
    </row>
  </sheetData>
  <mergeCells count="2">
    <mergeCell ref="A6:C6"/>
    <mergeCell ref="A1:C5"/>
  </mergeCells>
  <pageMargins left="0.55118110236220474" right="0.37125000000000002" top="1.1811023622047245" bottom="0.78740157480314965" header="0.11811023622047245" footer="0.31496062992125984"/>
  <pageSetup paperSize="9" scale="99" orientation="landscape" r:id="rId1"/>
  <headerFooter>
    <oddHeader>&amp;L&amp;G&amp;R&amp;G</oddHeader>
    <oddFooter>&amp;L&amp;"+,Standard"&amp;8&amp;K07+000&amp;P | &amp;N&amp;R&amp;"+,Standard"&amp;8&amp;D | Version XX</oddFooter>
  </headerFooter>
  <rowBreaks count="1" manualBreakCount="1">
    <brk id="2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80" zoomScaleNormal="80" workbookViewId="0">
      <selection activeCell="A18" sqref="A18"/>
    </sheetView>
  </sheetViews>
  <sheetFormatPr defaultColWidth="11" defaultRowHeight="16.5" x14ac:dyDescent="0.3"/>
  <cols>
    <col min="1" max="1" width="37" style="15" customWidth="1"/>
    <col min="2" max="2" width="26.625" style="15" customWidth="1"/>
    <col min="3" max="3" width="17" style="15" customWidth="1"/>
    <col min="4" max="4" width="15.125" style="15" customWidth="1"/>
    <col min="5" max="5" width="23.125" style="15" customWidth="1"/>
    <col min="6" max="6" width="20.875" style="15" customWidth="1"/>
    <col min="7" max="16384" width="11" style="15"/>
  </cols>
  <sheetData>
    <row r="1" spans="1:6" ht="93.75" customHeight="1" x14ac:dyDescent="0.3">
      <c r="A1" s="76"/>
      <c r="B1" s="76"/>
      <c r="C1" s="76"/>
      <c r="D1" s="76"/>
      <c r="E1" s="76"/>
      <c r="F1" s="76"/>
    </row>
    <row r="2" spans="1:6" ht="23.25" x14ac:dyDescent="0.35">
      <c r="A2" s="77" t="s">
        <v>37</v>
      </c>
      <c r="B2" s="77"/>
      <c r="C2" s="77"/>
      <c r="D2" s="77"/>
      <c r="E2" s="77"/>
      <c r="F2" s="77"/>
    </row>
    <row r="3" spans="1:6" ht="18.75" thickBot="1" x14ac:dyDescent="0.35">
      <c r="A3" s="16"/>
      <c r="B3" s="16"/>
      <c r="C3" s="16"/>
      <c r="D3" s="16"/>
      <c r="E3" s="16"/>
      <c r="F3" s="16"/>
    </row>
    <row r="4" spans="1:6" ht="24" thickBot="1" x14ac:dyDescent="0.4">
      <c r="A4" s="41" t="s">
        <v>38</v>
      </c>
      <c r="B4" s="41"/>
      <c r="C4" s="41"/>
      <c r="D4" s="41"/>
      <c r="E4" s="42">
        <f t="shared" ref="E4:F4" si="0">SUM(E6:E10)</f>
        <v>5600</v>
      </c>
      <c r="F4" s="42">
        <f t="shared" si="0"/>
        <v>1120</v>
      </c>
    </row>
    <row r="5" spans="1:6" ht="30.75" thickBot="1" x14ac:dyDescent="0.35">
      <c r="A5" s="17" t="s">
        <v>12</v>
      </c>
      <c r="B5" s="18" t="s">
        <v>13</v>
      </c>
      <c r="C5" s="19" t="s">
        <v>14</v>
      </c>
      <c r="D5" s="19" t="s">
        <v>39</v>
      </c>
      <c r="E5" s="20" t="s">
        <v>15</v>
      </c>
      <c r="F5" s="20" t="s">
        <v>40</v>
      </c>
    </row>
    <row r="6" spans="1:6" x14ac:dyDescent="0.3">
      <c r="A6" s="21" t="s">
        <v>43</v>
      </c>
      <c r="B6" s="22">
        <v>200</v>
      </c>
      <c r="C6" s="43">
        <v>2</v>
      </c>
      <c r="D6" s="44">
        <v>5</v>
      </c>
      <c r="E6" s="23">
        <f t="shared" ref="E6:E11" si="1">B6*C6</f>
        <v>400</v>
      </c>
      <c r="F6" s="23">
        <f t="shared" ref="F6:F11" si="2">E6/D6</f>
        <v>80</v>
      </c>
    </row>
    <row r="7" spans="1:6" x14ac:dyDescent="0.3">
      <c r="A7" s="21" t="s">
        <v>44</v>
      </c>
      <c r="B7" s="22">
        <v>50</v>
      </c>
      <c r="C7" s="43">
        <v>6</v>
      </c>
      <c r="D7" s="44">
        <v>5</v>
      </c>
      <c r="E7" s="23">
        <f t="shared" si="1"/>
        <v>300</v>
      </c>
      <c r="F7" s="23">
        <f t="shared" si="2"/>
        <v>60</v>
      </c>
    </row>
    <row r="8" spans="1:6" x14ac:dyDescent="0.3">
      <c r="A8" s="24" t="s">
        <v>45</v>
      </c>
      <c r="B8" s="25">
        <v>3000</v>
      </c>
      <c r="C8" s="45">
        <v>1</v>
      </c>
      <c r="D8" s="44">
        <v>5</v>
      </c>
      <c r="E8" s="23">
        <f t="shared" si="1"/>
        <v>3000</v>
      </c>
      <c r="F8" s="23">
        <f t="shared" si="2"/>
        <v>600</v>
      </c>
    </row>
    <row r="9" spans="1:6" x14ac:dyDescent="0.3">
      <c r="A9" s="24" t="s">
        <v>46</v>
      </c>
      <c r="B9" s="25">
        <v>1000</v>
      </c>
      <c r="C9" s="45">
        <v>1</v>
      </c>
      <c r="D9" s="46">
        <v>5</v>
      </c>
      <c r="E9" s="26">
        <f t="shared" si="1"/>
        <v>1000</v>
      </c>
      <c r="F9" s="26">
        <f t="shared" si="2"/>
        <v>200</v>
      </c>
    </row>
    <row r="10" spans="1:6" x14ac:dyDescent="0.3">
      <c r="A10" s="24" t="s">
        <v>47</v>
      </c>
      <c r="B10" s="25">
        <v>300</v>
      </c>
      <c r="C10" s="45">
        <v>3</v>
      </c>
      <c r="D10" s="46">
        <v>5</v>
      </c>
      <c r="E10" s="26">
        <f t="shared" si="1"/>
        <v>900</v>
      </c>
      <c r="F10" s="26">
        <f t="shared" si="2"/>
        <v>180</v>
      </c>
    </row>
    <row r="11" spans="1:6" x14ac:dyDescent="0.3">
      <c r="A11" s="24" t="s">
        <v>21</v>
      </c>
      <c r="B11" s="25">
        <v>1500</v>
      </c>
      <c r="C11" s="45">
        <v>1</v>
      </c>
      <c r="D11" s="46">
        <v>5</v>
      </c>
      <c r="E11" s="26">
        <f t="shared" si="1"/>
        <v>1500</v>
      </c>
      <c r="F11" s="26">
        <f t="shared" si="2"/>
        <v>300</v>
      </c>
    </row>
    <row r="12" spans="1:6" ht="17.25" thickBot="1" x14ac:dyDescent="0.35">
      <c r="A12" s="27"/>
      <c r="B12" s="27"/>
      <c r="C12" s="27"/>
      <c r="D12" s="27"/>
      <c r="E12" s="26"/>
      <c r="F12" s="26"/>
    </row>
    <row r="13" spans="1:6" ht="24" thickBot="1" x14ac:dyDescent="0.4">
      <c r="A13" s="41" t="s">
        <v>42</v>
      </c>
      <c r="B13" s="41"/>
      <c r="C13" s="41"/>
      <c r="D13" s="41"/>
      <c r="E13" s="42">
        <f t="shared" ref="E13:F13" si="3">SUM(E15:E19)</f>
        <v>1017500</v>
      </c>
      <c r="F13" s="42">
        <f t="shared" si="3"/>
        <v>203500</v>
      </c>
    </row>
    <row r="14" spans="1:6" ht="17.25" thickBot="1" x14ac:dyDescent="0.35">
      <c r="A14" s="28" t="s">
        <v>1</v>
      </c>
      <c r="B14" s="29" t="s">
        <v>13</v>
      </c>
      <c r="C14" s="30" t="s">
        <v>14</v>
      </c>
      <c r="D14" s="30"/>
      <c r="E14" s="31" t="s">
        <v>15</v>
      </c>
      <c r="F14" s="20" t="s">
        <v>40</v>
      </c>
    </row>
    <row r="15" spans="1:6" ht="17.25" thickBot="1" x14ac:dyDescent="0.35">
      <c r="A15" s="32" t="s">
        <v>48</v>
      </c>
      <c r="B15" s="33">
        <v>100</v>
      </c>
      <c r="C15" s="47">
        <v>30</v>
      </c>
      <c r="D15" s="48">
        <v>5</v>
      </c>
      <c r="E15" s="34">
        <f t="shared" ref="E15:E19" si="4">B15*C15</f>
        <v>3000</v>
      </c>
      <c r="F15" s="34">
        <f t="shared" ref="F15:F19" si="5">E15/D15</f>
        <v>600</v>
      </c>
    </row>
    <row r="16" spans="1:6" x14ac:dyDescent="0.3">
      <c r="A16" s="21" t="s">
        <v>49</v>
      </c>
      <c r="B16" s="22">
        <v>1000000</v>
      </c>
      <c r="C16" s="47">
        <v>1</v>
      </c>
      <c r="D16" s="48">
        <v>5</v>
      </c>
      <c r="E16" s="34">
        <f t="shared" si="4"/>
        <v>1000000</v>
      </c>
      <c r="F16" s="34">
        <f t="shared" si="5"/>
        <v>200000</v>
      </c>
    </row>
    <row r="17" spans="1:6" x14ac:dyDescent="0.3">
      <c r="A17" s="24" t="s">
        <v>50</v>
      </c>
      <c r="B17" s="25">
        <v>250</v>
      </c>
      <c r="C17" s="45">
        <v>10</v>
      </c>
      <c r="D17" s="46">
        <v>5</v>
      </c>
      <c r="E17" s="26">
        <f t="shared" si="4"/>
        <v>2500</v>
      </c>
      <c r="F17" s="26">
        <f t="shared" si="5"/>
        <v>500</v>
      </c>
    </row>
    <row r="18" spans="1:6" x14ac:dyDescent="0.3">
      <c r="A18" s="24" t="s">
        <v>61</v>
      </c>
      <c r="B18" s="25">
        <v>100</v>
      </c>
      <c r="C18" s="45">
        <v>30</v>
      </c>
      <c r="D18" s="46">
        <v>5</v>
      </c>
      <c r="E18" s="26">
        <f t="shared" si="4"/>
        <v>3000</v>
      </c>
      <c r="F18" s="26">
        <f t="shared" si="5"/>
        <v>600</v>
      </c>
    </row>
    <row r="19" spans="1:6" x14ac:dyDescent="0.3">
      <c r="A19" s="24" t="s">
        <v>51</v>
      </c>
      <c r="B19" s="25">
        <v>150</v>
      </c>
      <c r="C19" s="45">
        <v>60</v>
      </c>
      <c r="D19" s="46">
        <v>5</v>
      </c>
      <c r="E19" s="26">
        <f t="shared" si="4"/>
        <v>9000</v>
      </c>
      <c r="F19" s="26">
        <f t="shared" si="5"/>
        <v>1800</v>
      </c>
    </row>
    <row r="20" spans="1:6" ht="18.75" thickBot="1" x14ac:dyDescent="0.35">
      <c r="A20" s="16"/>
      <c r="B20" s="16"/>
      <c r="C20" s="16"/>
      <c r="D20" s="16"/>
      <c r="E20" s="16"/>
      <c r="F20" s="16"/>
    </row>
    <row r="21" spans="1:6" ht="24" thickBot="1" x14ac:dyDescent="0.4">
      <c r="A21" s="41" t="s">
        <v>41</v>
      </c>
      <c r="B21" s="41"/>
      <c r="C21" s="41"/>
      <c r="D21" s="41"/>
      <c r="E21" s="42">
        <f t="shared" ref="E21:F21" si="6">SUM(E23:E31)</f>
        <v>3820</v>
      </c>
      <c r="F21" s="42">
        <f t="shared" si="6"/>
        <v>764</v>
      </c>
    </row>
    <row r="22" spans="1:6" ht="17.25" thickBot="1" x14ac:dyDescent="0.35">
      <c r="A22" s="35" t="s">
        <v>12</v>
      </c>
      <c r="B22" s="29" t="s">
        <v>13</v>
      </c>
      <c r="C22" s="30" t="s">
        <v>14</v>
      </c>
      <c r="D22" s="30"/>
      <c r="E22" s="31" t="s">
        <v>15</v>
      </c>
      <c r="F22" s="20" t="s">
        <v>40</v>
      </c>
    </row>
    <row r="23" spans="1:6" x14ac:dyDescent="0.3">
      <c r="A23" s="36" t="s">
        <v>52</v>
      </c>
      <c r="B23" s="25">
        <v>20</v>
      </c>
      <c r="C23" s="45">
        <v>10</v>
      </c>
      <c r="D23" s="46">
        <v>5</v>
      </c>
      <c r="E23" s="26">
        <f t="shared" ref="E23:E31" si="7">C23*B23</f>
        <v>200</v>
      </c>
      <c r="F23" s="26">
        <f t="shared" ref="F23:F31" si="8">E23/D23</f>
        <v>40</v>
      </c>
    </row>
    <row r="24" spans="1:6" x14ac:dyDescent="0.3">
      <c r="A24" s="36" t="s">
        <v>5</v>
      </c>
      <c r="B24" s="25">
        <v>150</v>
      </c>
      <c r="C24" s="45">
        <v>1</v>
      </c>
      <c r="D24" s="46">
        <v>5</v>
      </c>
      <c r="E24" s="26">
        <f t="shared" si="7"/>
        <v>150</v>
      </c>
      <c r="F24" s="26">
        <f t="shared" si="8"/>
        <v>30</v>
      </c>
    </row>
    <row r="25" spans="1:6" x14ac:dyDescent="0.3">
      <c r="A25" s="36" t="s">
        <v>53</v>
      </c>
      <c r="B25" s="25">
        <v>200</v>
      </c>
      <c r="C25" s="45">
        <v>6</v>
      </c>
      <c r="D25" s="46">
        <v>5</v>
      </c>
      <c r="E25" s="26">
        <f t="shared" si="7"/>
        <v>1200</v>
      </c>
      <c r="F25" s="26">
        <f t="shared" si="8"/>
        <v>240</v>
      </c>
    </row>
    <row r="26" spans="1:6" x14ac:dyDescent="0.3">
      <c r="A26" s="36" t="s">
        <v>54</v>
      </c>
      <c r="B26" s="25">
        <v>50</v>
      </c>
      <c r="C26" s="45">
        <v>5</v>
      </c>
      <c r="D26" s="46">
        <v>5</v>
      </c>
      <c r="E26" s="26">
        <f t="shared" si="7"/>
        <v>250</v>
      </c>
      <c r="F26" s="26">
        <f t="shared" si="8"/>
        <v>50</v>
      </c>
    </row>
    <row r="27" spans="1:6" x14ac:dyDescent="0.3">
      <c r="A27" s="36" t="s">
        <v>55</v>
      </c>
      <c r="B27" s="25">
        <v>300</v>
      </c>
      <c r="C27" s="45">
        <v>1</v>
      </c>
      <c r="D27" s="46">
        <v>5</v>
      </c>
      <c r="E27" s="26">
        <f t="shared" si="7"/>
        <v>300</v>
      </c>
      <c r="F27" s="26">
        <f t="shared" si="8"/>
        <v>60</v>
      </c>
    </row>
    <row r="28" spans="1:6" x14ac:dyDescent="0.3">
      <c r="A28" s="36" t="s">
        <v>56</v>
      </c>
      <c r="B28" s="25">
        <v>360</v>
      </c>
      <c r="C28" s="45">
        <v>1</v>
      </c>
      <c r="D28" s="46">
        <v>5</v>
      </c>
      <c r="E28" s="26">
        <f t="shared" si="7"/>
        <v>360</v>
      </c>
      <c r="F28" s="26">
        <f t="shared" si="8"/>
        <v>72</v>
      </c>
    </row>
    <row r="29" spans="1:6" x14ac:dyDescent="0.3">
      <c r="A29" s="36" t="s">
        <v>57</v>
      </c>
      <c r="B29" s="25">
        <v>200</v>
      </c>
      <c r="C29" s="45">
        <v>3</v>
      </c>
      <c r="D29" s="46">
        <v>5</v>
      </c>
      <c r="E29" s="26">
        <f t="shared" si="7"/>
        <v>600</v>
      </c>
      <c r="F29" s="26">
        <f t="shared" si="8"/>
        <v>120</v>
      </c>
    </row>
    <row r="30" spans="1:6" x14ac:dyDescent="0.3">
      <c r="A30" s="36" t="s">
        <v>58</v>
      </c>
      <c r="B30" s="25">
        <v>120</v>
      </c>
      <c r="C30" s="45">
        <v>3</v>
      </c>
      <c r="D30" s="46">
        <v>5</v>
      </c>
      <c r="E30" s="26">
        <f t="shared" si="7"/>
        <v>360</v>
      </c>
      <c r="F30" s="26">
        <f t="shared" si="8"/>
        <v>72</v>
      </c>
    </row>
    <row r="31" spans="1:6" ht="17.25" thickBot="1" x14ac:dyDescent="0.35">
      <c r="A31" s="37" t="s">
        <v>21</v>
      </c>
      <c r="B31" s="38">
        <v>400</v>
      </c>
      <c r="C31" s="49">
        <v>1</v>
      </c>
      <c r="D31" s="50">
        <v>5</v>
      </c>
      <c r="E31" s="39">
        <f t="shared" si="7"/>
        <v>400</v>
      </c>
      <c r="F31" s="39">
        <f t="shared" si="8"/>
        <v>80</v>
      </c>
    </row>
    <row r="32" spans="1:6" ht="18.75" thickBot="1" x14ac:dyDescent="0.35">
      <c r="A32" s="16"/>
      <c r="B32" s="16"/>
      <c r="C32" s="16"/>
      <c r="D32" s="16"/>
      <c r="E32" s="16"/>
      <c r="F32" s="40"/>
    </row>
    <row r="33" spans="1:6" ht="18.75" thickBot="1" x14ac:dyDescent="0.35">
      <c r="A33" s="16"/>
      <c r="B33" s="16"/>
      <c r="C33" s="16"/>
      <c r="D33" s="16"/>
      <c r="E33" s="31" t="s">
        <v>59</v>
      </c>
      <c r="F33" s="20" t="s">
        <v>60</v>
      </c>
    </row>
    <row r="34" spans="1:6" ht="24" thickBot="1" x14ac:dyDescent="0.4">
      <c r="A34" s="41" t="s">
        <v>15</v>
      </c>
      <c r="B34" s="41"/>
      <c r="C34" s="41"/>
      <c r="D34" s="41"/>
      <c r="E34" s="42">
        <f>material_betrag+maschinene_betrag+maschinen_betrag</f>
        <v>1026920</v>
      </c>
      <c r="F34" s="42">
        <f>SUM(F6:F31)</f>
        <v>409948</v>
      </c>
    </row>
  </sheetData>
  <mergeCells count="2">
    <mergeCell ref="A1:F1"/>
    <mergeCell ref="A2:F2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="90" zoomScaleNormal="90" workbookViewId="0">
      <selection activeCell="A45" sqref="A45"/>
    </sheetView>
  </sheetViews>
  <sheetFormatPr defaultColWidth="11" defaultRowHeight="14.25" x14ac:dyDescent="0.2"/>
  <cols>
    <col min="1" max="1" width="22.5" customWidth="1"/>
    <col min="2" max="2" width="23.125" customWidth="1"/>
    <col min="3" max="3" width="18.75" customWidth="1"/>
    <col min="4" max="4" width="21.125" bestFit="1" customWidth="1"/>
  </cols>
  <sheetData>
    <row r="1" spans="1:4" ht="91.5" customHeight="1" x14ac:dyDescent="0.2">
      <c r="A1" s="78"/>
      <c r="B1" s="78"/>
      <c r="C1" s="78"/>
      <c r="D1" s="78"/>
    </row>
    <row r="2" spans="1:4" ht="23.25" x14ac:dyDescent="0.35">
      <c r="A2" s="77" t="s">
        <v>37</v>
      </c>
      <c r="B2" s="77"/>
      <c r="C2" s="77"/>
      <c r="D2" s="77"/>
    </row>
    <row r="3" spans="1:4" ht="15.75" thickBot="1" x14ac:dyDescent="0.25">
      <c r="A3" s="14"/>
      <c r="B3" s="14"/>
      <c r="C3" s="14"/>
      <c r="D3" s="14"/>
    </row>
    <row r="4" spans="1:4" ht="19.5" thickBot="1" x14ac:dyDescent="0.35">
      <c r="A4" s="64" t="s">
        <v>62</v>
      </c>
      <c r="B4" s="63"/>
      <c r="C4" s="63"/>
      <c r="D4" s="65">
        <f>SUM(D6:D7)</f>
        <v>2250</v>
      </c>
    </row>
    <row r="5" spans="1:4" ht="15.75" thickBot="1" x14ac:dyDescent="0.25">
      <c r="A5" s="17" t="s">
        <v>12</v>
      </c>
      <c r="B5" s="18" t="s">
        <v>13</v>
      </c>
      <c r="C5" s="19" t="s">
        <v>14</v>
      </c>
      <c r="D5" s="20" t="s">
        <v>15</v>
      </c>
    </row>
    <row r="6" spans="1:4" ht="16.5" x14ac:dyDescent="0.2">
      <c r="A6" s="66" t="s">
        <v>63</v>
      </c>
      <c r="B6" s="33">
        <v>250</v>
      </c>
      <c r="C6" s="47">
        <v>1</v>
      </c>
      <c r="D6" s="34">
        <f t="shared" ref="D6:D7" si="0">C6*B6</f>
        <v>250</v>
      </c>
    </row>
    <row r="7" spans="1:4" ht="16.5" x14ac:dyDescent="0.2">
      <c r="A7" s="36" t="s">
        <v>64</v>
      </c>
      <c r="B7" s="25">
        <v>2000</v>
      </c>
      <c r="C7" s="45">
        <v>1</v>
      </c>
      <c r="D7" s="23">
        <f t="shared" si="0"/>
        <v>2000</v>
      </c>
    </row>
    <row r="8" spans="1:4" ht="17.25" thickBot="1" x14ac:dyDescent="0.25">
      <c r="A8" s="27"/>
      <c r="B8" s="27"/>
      <c r="C8" s="27"/>
      <c r="D8" s="27"/>
    </row>
    <row r="9" spans="1:4" ht="19.5" thickBot="1" x14ac:dyDescent="0.35">
      <c r="A9" s="64" t="s">
        <v>65</v>
      </c>
      <c r="B9" s="64"/>
      <c r="C9" s="64"/>
      <c r="D9" s="65">
        <f>SUM(D11:D15)</f>
        <v>18690</v>
      </c>
    </row>
    <row r="10" spans="1:4" ht="15.75" thickBot="1" x14ac:dyDescent="0.25">
      <c r="A10" s="17" t="s">
        <v>12</v>
      </c>
      <c r="B10" s="18" t="s">
        <v>13</v>
      </c>
      <c r="C10" s="19" t="s">
        <v>14</v>
      </c>
      <c r="D10" s="20" t="s">
        <v>4</v>
      </c>
    </row>
    <row r="11" spans="1:4" ht="17.25" thickBot="1" x14ac:dyDescent="0.25">
      <c r="A11" s="66" t="s">
        <v>66</v>
      </c>
      <c r="B11" s="33">
        <v>0.25</v>
      </c>
      <c r="C11" s="47">
        <v>5000</v>
      </c>
      <c r="D11" s="34">
        <f t="shared" ref="D11:D15" si="1">C11*B11</f>
        <v>1250</v>
      </c>
    </row>
    <row r="12" spans="1:4" ht="17.25" thickBot="1" x14ac:dyDescent="0.25">
      <c r="A12" s="66"/>
      <c r="B12" s="33">
        <v>2.27</v>
      </c>
      <c r="C12" s="47">
        <v>2000</v>
      </c>
      <c r="D12" s="34">
        <f t="shared" si="1"/>
        <v>4540</v>
      </c>
    </row>
    <row r="13" spans="1:4" ht="17.25" thickBot="1" x14ac:dyDescent="0.25">
      <c r="A13" s="66"/>
      <c r="B13" s="33">
        <v>10500</v>
      </c>
      <c r="C13" s="47">
        <v>1</v>
      </c>
      <c r="D13" s="34">
        <f t="shared" si="1"/>
        <v>10500</v>
      </c>
    </row>
    <row r="14" spans="1:4" ht="17.25" thickBot="1" x14ac:dyDescent="0.25">
      <c r="A14" s="66"/>
      <c r="B14" s="33">
        <v>1200</v>
      </c>
      <c r="C14" s="47">
        <v>1</v>
      </c>
      <c r="D14" s="34">
        <f t="shared" si="1"/>
        <v>1200</v>
      </c>
    </row>
    <row r="15" spans="1:4" ht="16.5" x14ac:dyDescent="0.2">
      <c r="A15" s="66"/>
      <c r="B15" s="33">
        <v>1200</v>
      </c>
      <c r="C15" s="47">
        <v>1</v>
      </c>
      <c r="D15" s="34">
        <f t="shared" si="1"/>
        <v>1200</v>
      </c>
    </row>
    <row r="16" spans="1:4" ht="17.25" thickBot="1" x14ac:dyDescent="0.25">
      <c r="A16" s="27"/>
      <c r="B16" s="27"/>
      <c r="C16" s="27"/>
      <c r="D16" s="27"/>
    </row>
    <row r="17" spans="1:4" ht="19.5" thickBot="1" x14ac:dyDescent="0.35">
      <c r="A17" s="64" t="s">
        <v>67</v>
      </c>
      <c r="B17" s="64"/>
      <c r="C17" s="64"/>
      <c r="D17" s="65">
        <f>SUM(D19:D23)</f>
        <v>18690</v>
      </c>
    </row>
    <row r="18" spans="1:4" ht="15.75" thickBot="1" x14ac:dyDescent="0.25">
      <c r="A18" s="17" t="s">
        <v>12</v>
      </c>
      <c r="B18" s="18" t="s">
        <v>13</v>
      </c>
      <c r="C18" s="19" t="s">
        <v>14</v>
      </c>
      <c r="D18" s="20" t="s">
        <v>15</v>
      </c>
    </row>
    <row r="19" spans="1:4" ht="17.25" thickBot="1" x14ac:dyDescent="0.25">
      <c r="A19" s="66" t="s">
        <v>72</v>
      </c>
      <c r="B19" s="33">
        <v>0.25</v>
      </c>
      <c r="C19" s="47">
        <v>5000</v>
      </c>
      <c r="D19" s="34">
        <f t="shared" ref="D19:D23" si="2">C19*B19</f>
        <v>1250</v>
      </c>
    </row>
    <row r="20" spans="1:4" ht="17.25" thickBot="1" x14ac:dyDescent="0.25">
      <c r="A20" s="66"/>
      <c r="B20" s="33">
        <v>2.27</v>
      </c>
      <c r="C20" s="47">
        <v>2000</v>
      </c>
      <c r="D20" s="34">
        <f t="shared" si="2"/>
        <v>4540</v>
      </c>
    </row>
    <row r="21" spans="1:4" ht="17.25" thickBot="1" x14ac:dyDescent="0.25">
      <c r="A21" s="66"/>
      <c r="B21" s="33">
        <v>10500</v>
      </c>
      <c r="C21" s="47">
        <v>1</v>
      </c>
      <c r="D21" s="34">
        <f t="shared" si="2"/>
        <v>10500</v>
      </c>
    </row>
    <row r="22" spans="1:4" ht="17.25" thickBot="1" x14ac:dyDescent="0.25">
      <c r="A22" s="66"/>
      <c r="B22" s="33">
        <v>1200</v>
      </c>
      <c r="C22" s="47">
        <v>1</v>
      </c>
      <c r="D22" s="34">
        <f t="shared" si="2"/>
        <v>1200</v>
      </c>
    </row>
    <row r="23" spans="1:4" ht="16.5" x14ac:dyDescent="0.2">
      <c r="A23" s="66"/>
      <c r="B23" s="33">
        <v>1200</v>
      </c>
      <c r="C23" s="47">
        <v>1</v>
      </c>
      <c r="D23" s="34">
        <f t="shared" si="2"/>
        <v>1200</v>
      </c>
    </row>
    <row r="24" spans="1:4" ht="17.25" thickBot="1" x14ac:dyDescent="0.25">
      <c r="A24" s="27"/>
      <c r="B24" s="27"/>
      <c r="C24" s="27"/>
      <c r="D24" s="27"/>
    </row>
    <row r="25" spans="1:4" ht="19.5" thickBot="1" x14ac:dyDescent="0.35">
      <c r="A25" s="64" t="s">
        <v>68</v>
      </c>
      <c r="B25" s="64"/>
      <c r="C25" s="64"/>
      <c r="D25" s="65">
        <f>SUM(D27:D31)</f>
        <v>18690</v>
      </c>
    </row>
    <row r="26" spans="1:4" ht="15.75" thickBot="1" x14ac:dyDescent="0.25">
      <c r="A26" s="17" t="s">
        <v>12</v>
      </c>
      <c r="B26" s="18" t="s">
        <v>13</v>
      </c>
      <c r="C26" s="19" t="s">
        <v>14</v>
      </c>
      <c r="D26" s="20" t="s">
        <v>15</v>
      </c>
    </row>
    <row r="27" spans="1:4" ht="17.25" thickBot="1" x14ac:dyDescent="0.25">
      <c r="A27" s="66" t="s">
        <v>72</v>
      </c>
      <c r="B27" s="33">
        <v>0.25</v>
      </c>
      <c r="C27" s="47">
        <v>5000</v>
      </c>
      <c r="D27" s="34">
        <f t="shared" ref="D27:D31" si="3">C27*B27</f>
        <v>1250</v>
      </c>
    </row>
    <row r="28" spans="1:4" ht="17.25" thickBot="1" x14ac:dyDescent="0.25">
      <c r="A28" s="66" t="s">
        <v>69</v>
      </c>
      <c r="B28" s="33">
        <v>2.27</v>
      </c>
      <c r="C28" s="47">
        <v>2000</v>
      </c>
      <c r="D28" s="34">
        <f t="shared" si="3"/>
        <v>4540</v>
      </c>
    </row>
    <row r="29" spans="1:4" ht="17.25" thickBot="1" x14ac:dyDescent="0.25">
      <c r="A29" s="66" t="s">
        <v>70</v>
      </c>
      <c r="B29" s="33">
        <v>10500</v>
      </c>
      <c r="C29" s="47">
        <v>1</v>
      </c>
      <c r="D29" s="34">
        <f t="shared" si="3"/>
        <v>10500</v>
      </c>
    </row>
    <row r="30" spans="1:4" ht="17.25" thickBot="1" x14ac:dyDescent="0.25">
      <c r="A30" s="66" t="s">
        <v>71</v>
      </c>
      <c r="B30" s="33">
        <v>1200</v>
      </c>
      <c r="C30" s="47">
        <v>1</v>
      </c>
      <c r="D30" s="34">
        <f t="shared" si="3"/>
        <v>1200</v>
      </c>
    </row>
    <row r="31" spans="1:4" ht="16.5" x14ac:dyDescent="0.2">
      <c r="A31" s="66"/>
      <c r="B31" s="33">
        <v>1200</v>
      </c>
      <c r="C31" s="47">
        <v>1</v>
      </c>
      <c r="D31" s="34">
        <f t="shared" si="3"/>
        <v>1200</v>
      </c>
    </row>
    <row r="32" spans="1:4" ht="17.25" thickBot="1" x14ac:dyDescent="0.25">
      <c r="A32" s="67"/>
      <c r="B32" s="68"/>
      <c r="C32" s="68"/>
      <c r="D32" s="68"/>
    </row>
    <row r="33" spans="1:4" ht="19.5" thickBot="1" x14ac:dyDescent="0.35">
      <c r="A33" s="64" t="s">
        <v>7</v>
      </c>
      <c r="B33" s="64"/>
      <c r="C33" s="64"/>
      <c r="D33" s="65">
        <f>SUM(D35:D39)</f>
        <v>111250</v>
      </c>
    </row>
    <row r="34" spans="1:4" ht="15.75" thickBot="1" x14ac:dyDescent="0.25">
      <c r="A34" s="17" t="s">
        <v>1</v>
      </c>
      <c r="B34" s="18" t="s">
        <v>2</v>
      </c>
      <c r="C34" s="19" t="s">
        <v>3</v>
      </c>
      <c r="D34" s="20" t="s">
        <v>4</v>
      </c>
    </row>
    <row r="35" spans="1:4" ht="16.5" x14ac:dyDescent="0.2">
      <c r="A35" s="66" t="s">
        <v>6</v>
      </c>
      <c r="B35" s="33">
        <v>0.25</v>
      </c>
      <c r="C35" s="47">
        <v>5000</v>
      </c>
      <c r="D35" s="34">
        <f>C35*B35</f>
        <v>1250</v>
      </c>
    </row>
    <row r="36" spans="1:4" ht="17.25" thickBot="1" x14ac:dyDescent="0.25">
      <c r="A36" s="27"/>
      <c r="B36" s="27"/>
      <c r="C36" s="27"/>
      <c r="D36" s="27"/>
    </row>
    <row r="37" spans="1:4" ht="19.5" thickBot="1" x14ac:dyDescent="0.35">
      <c r="A37" s="64" t="s">
        <v>8</v>
      </c>
      <c r="B37" s="64"/>
      <c r="C37" s="64"/>
      <c r="D37" s="65">
        <f>SUM(D39:D43)</f>
        <v>80000</v>
      </c>
    </row>
    <row r="38" spans="1:4" ht="15.75" thickBot="1" x14ac:dyDescent="0.25">
      <c r="A38" s="17" t="s">
        <v>12</v>
      </c>
      <c r="B38" s="18" t="s">
        <v>13</v>
      </c>
      <c r="C38" s="19" t="s">
        <v>14</v>
      </c>
      <c r="D38" s="20" t="s">
        <v>15</v>
      </c>
    </row>
    <row r="39" spans="1:4" ht="17.25" thickBot="1" x14ac:dyDescent="0.25">
      <c r="A39" s="66" t="s">
        <v>73</v>
      </c>
      <c r="B39" s="33">
        <v>30000</v>
      </c>
      <c r="C39" s="47">
        <v>1</v>
      </c>
      <c r="D39" s="34">
        <f t="shared" ref="D39:D43" si="4">C39*B39</f>
        <v>30000</v>
      </c>
    </row>
    <row r="40" spans="1:4" ht="17.25" thickBot="1" x14ac:dyDescent="0.25">
      <c r="A40" s="66" t="s">
        <v>74</v>
      </c>
      <c r="B40" s="33">
        <v>15000</v>
      </c>
      <c r="C40" s="47">
        <v>1</v>
      </c>
      <c r="D40" s="34">
        <f t="shared" si="4"/>
        <v>15000</v>
      </c>
    </row>
    <row r="41" spans="1:4" ht="17.25" thickBot="1" x14ac:dyDescent="0.25">
      <c r="A41" s="66" t="s">
        <v>75</v>
      </c>
      <c r="B41" s="33">
        <v>20000</v>
      </c>
      <c r="C41" s="47">
        <v>1</v>
      </c>
      <c r="D41" s="34">
        <f t="shared" si="4"/>
        <v>20000</v>
      </c>
    </row>
    <row r="42" spans="1:4" ht="17.25" thickBot="1" x14ac:dyDescent="0.25">
      <c r="A42" s="66" t="s">
        <v>76</v>
      </c>
      <c r="B42" s="33">
        <v>10000</v>
      </c>
      <c r="C42" s="47">
        <v>1</v>
      </c>
      <c r="D42" s="34">
        <f t="shared" si="4"/>
        <v>10000</v>
      </c>
    </row>
    <row r="43" spans="1:4" ht="16.5" x14ac:dyDescent="0.2">
      <c r="A43" s="66" t="s">
        <v>35</v>
      </c>
      <c r="B43" s="33">
        <v>5000</v>
      </c>
      <c r="C43" s="47">
        <v>1</v>
      </c>
      <c r="D43" s="34">
        <f t="shared" si="4"/>
        <v>5000</v>
      </c>
    </row>
    <row r="44" spans="1:4" ht="18.75" thickBot="1" x14ac:dyDescent="0.25">
      <c r="A44" s="16"/>
      <c r="B44" s="16"/>
      <c r="C44" s="16"/>
      <c r="D44" s="16"/>
    </row>
    <row r="45" spans="1:4" ht="19.5" thickBot="1" x14ac:dyDescent="0.35">
      <c r="A45" s="64" t="s">
        <v>77</v>
      </c>
      <c r="B45" s="64"/>
      <c r="C45" s="64"/>
      <c r="D45" s="65">
        <f>D37+D4+D25</f>
        <v>100940</v>
      </c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6" zoomScale="90" zoomScaleNormal="90" workbookViewId="0">
      <selection activeCell="A34" sqref="A34"/>
    </sheetView>
  </sheetViews>
  <sheetFormatPr defaultRowHeight="16.5" x14ac:dyDescent="0.3"/>
  <cols>
    <col min="1" max="1" width="19.875" style="15" customWidth="1"/>
    <col min="2" max="2" width="21.125" style="15" customWidth="1"/>
    <col min="3" max="3" width="15.375" style="15" customWidth="1"/>
    <col min="4" max="4" width="21.125" style="15" bestFit="1" customWidth="1"/>
    <col min="5" max="16384" width="9" style="15"/>
  </cols>
  <sheetData>
    <row r="1" spans="1:4" ht="80.25" customHeight="1" x14ac:dyDescent="0.3">
      <c r="A1" s="76"/>
      <c r="B1" s="76"/>
      <c r="C1" s="76"/>
      <c r="D1" s="76"/>
    </row>
    <row r="2" spans="1:4" ht="23.25" x14ac:dyDescent="0.35">
      <c r="A2" s="77" t="s">
        <v>10</v>
      </c>
      <c r="B2" s="77"/>
      <c r="C2" s="77"/>
      <c r="D2" s="77"/>
    </row>
    <row r="3" spans="1:4" ht="18.75" thickBot="1" x14ac:dyDescent="0.35">
      <c r="A3" s="16"/>
      <c r="B3" s="16"/>
      <c r="C3" s="16"/>
      <c r="D3" s="16"/>
    </row>
    <row r="4" spans="1:4" ht="19.5" thickBot="1" x14ac:dyDescent="0.35">
      <c r="A4" s="64" t="s">
        <v>11</v>
      </c>
      <c r="B4" s="64"/>
      <c r="C4" s="64"/>
      <c r="D4" s="69">
        <f>SUM(D6:D11)</f>
        <v>8025</v>
      </c>
    </row>
    <row r="5" spans="1:4" ht="17.25" thickBot="1" x14ac:dyDescent="0.35">
      <c r="A5" s="17" t="s">
        <v>12</v>
      </c>
      <c r="B5" s="18" t="s">
        <v>13</v>
      </c>
      <c r="C5" s="19" t="s">
        <v>14</v>
      </c>
      <c r="D5" s="20" t="s">
        <v>15</v>
      </c>
    </row>
    <row r="6" spans="1:4" ht="17.25" thickBot="1" x14ac:dyDescent="0.35">
      <c r="A6" s="36" t="s">
        <v>16</v>
      </c>
      <c r="B6" s="25">
        <v>3</v>
      </c>
      <c r="C6" s="47">
        <v>1000</v>
      </c>
      <c r="D6" s="23">
        <f t="shared" ref="D6:D11" si="0">C6*B6</f>
        <v>3000</v>
      </c>
    </row>
    <row r="7" spans="1:4" ht="17.25" thickBot="1" x14ac:dyDescent="0.35">
      <c r="A7" s="36" t="s">
        <v>17</v>
      </c>
      <c r="B7" s="25">
        <v>2</v>
      </c>
      <c r="C7" s="47">
        <v>600</v>
      </c>
      <c r="D7" s="23">
        <f t="shared" si="0"/>
        <v>1200</v>
      </c>
    </row>
    <row r="8" spans="1:4" ht="17.25" thickBot="1" x14ac:dyDescent="0.35">
      <c r="A8" s="36" t="s">
        <v>18</v>
      </c>
      <c r="B8" s="25">
        <v>3.5</v>
      </c>
      <c r="C8" s="47">
        <v>250</v>
      </c>
      <c r="D8" s="23">
        <f t="shared" si="0"/>
        <v>875</v>
      </c>
    </row>
    <row r="9" spans="1:4" ht="17.25" thickBot="1" x14ac:dyDescent="0.35">
      <c r="A9" s="36" t="s">
        <v>19</v>
      </c>
      <c r="B9" s="25">
        <v>2.5</v>
      </c>
      <c r="C9" s="47">
        <v>500</v>
      </c>
      <c r="D9" s="23">
        <f t="shared" si="0"/>
        <v>1250</v>
      </c>
    </row>
    <row r="10" spans="1:4" ht="17.25" thickBot="1" x14ac:dyDescent="0.35">
      <c r="A10" s="36" t="s">
        <v>20</v>
      </c>
      <c r="B10" s="25">
        <v>0.5</v>
      </c>
      <c r="C10" s="47">
        <v>2000</v>
      </c>
      <c r="D10" s="23">
        <f t="shared" si="0"/>
        <v>1000</v>
      </c>
    </row>
    <row r="11" spans="1:4" x14ac:dyDescent="0.3">
      <c r="A11" s="36" t="s">
        <v>21</v>
      </c>
      <c r="B11" s="25">
        <v>3.5</v>
      </c>
      <c r="C11" s="47">
        <v>200</v>
      </c>
      <c r="D11" s="23">
        <f t="shared" si="0"/>
        <v>700</v>
      </c>
    </row>
    <row r="12" spans="1:4" ht="17.25" thickBot="1" x14ac:dyDescent="0.35">
      <c r="A12" s="27"/>
      <c r="B12" s="27"/>
      <c r="C12" s="27"/>
      <c r="D12" s="27"/>
    </row>
    <row r="13" spans="1:4" ht="19.5" thickBot="1" x14ac:dyDescent="0.35">
      <c r="A13" s="64" t="s">
        <v>22</v>
      </c>
      <c r="B13" s="64"/>
      <c r="C13" s="64"/>
      <c r="D13" s="69">
        <f>SUM(D15:D19)</f>
        <v>20000</v>
      </c>
    </row>
    <row r="14" spans="1:4" ht="17.25" thickBot="1" x14ac:dyDescent="0.35">
      <c r="A14" s="17" t="s">
        <v>12</v>
      </c>
      <c r="B14" s="18" t="s">
        <v>13</v>
      </c>
      <c r="C14" s="19" t="s">
        <v>14</v>
      </c>
      <c r="D14" s="20" t="s">
        <v>15</v>
      </c>
    </row>
    <row r="15" spans="1:4" ht="17.25" thickBot="1" x14ac:dyDescent="0.35">
      <c r="A15" s="66" t="s">
        <v>23</v>
      </c>
      <c r="B15" s="33">
        <v>7500</v>
      </c>
      <c r="C15" s="47">
        <v>1</v>
      </c>
      <c r="D15" s="34">
        <f t="shared" ref="D15:D19" si="1">C15*B15</f>
        <v>7500</v>
      </c>
    </row>
    <row r="16" spans="1:4" ht="17.25" thickBot="1" x14ac:dyDescent="0.35">
      <c r="A16" s="66" t="s">
        <v>24</v>
      </c>
      <c r="B16" s="33">
        <v>4500</v>
      </c>
      <c r="C16" s="47">
        <v>1</v>
      </c>
      <c r="D16" s="34">
        <f t="shared" si="1"/>
        <v>4500</v>
      </c>
    </row>
    <row r="17" spans="1:4" ht="33.75" thickBot="1" x14ac:dyDescent="0.35">
      <c r="A17" s="66" t="s">
        <v>25</v>
      </c>
      <c r="B17" s="33">
        <v>2500</v>
      </c>
      <c r="C17" s="47">
        <v>1</v>
      </c>
      <c r="D17" s="34">
        <f t="shared" si="1"/>
        <v>2500</v>
      </c>
    </row>
    <row r="18" spans="1:4" ht="33.75" thickBot="1" x14ac:dyDescent="0.35">
      <c r="A18" s="66" t="s">
        <v>26</v>
      </c>
      <c r="B18" s="33">
        <v>3500</v>
      </c>
      <c r="C18" s="47">
        <v>1</v>
      </c>
      <c r="D18" s="34">
        <f t="shared" si="1"/>
        <v>3500</v>
      </c>
    </row>
    <row r="19" spans="1:4" x14ac:dyDescent="0.3">
      <c r="A19" s="66" t="s">
        <v>27</v>
      </c>
      <c r="B19" s="33">
        <v>2000</v>
      </c>
      <c r="C19" s="47">
        <v>1</v>
      </c>
      <c r="D19" s="34">
        <f t="shared" si="1"/>
        <v>2000</v>
      </c>
    </row>
    <row r="20" spans="1:4" ht="17.25" thickBot="1" x14ac:dyDescent="0.35">
      <c r="A20" s="27"/>
      <c r="B20" s="27"/>
      <c r="C20" s="27"/>
      <c r="D20" s="27"/>
    </row>
    <row r="21" spans="1:4" ht="19.5" thickBot="1" x14ac:dyDescent="0.35">
      <c r="A21" s="64" t="s">
        <v>28</v>
      </c>
      <c r="B21" s="64"/>
      <c r="C21" s="64"/>
      <c r="D21" s="69">
        <f>SUM(D23:D24)</f>
        <v>10400</v>
      </c>
    </row>
    <row r="22" spans="1:4" ht="17.25" thickBot="1" x14ac:dyDescent="0.35">
      <c r="A22" s="17" t="s">
        <v>12</v>
      </c>
      <c r="B22" s="18" t="s">
        <v>13</v>
      </c>
      <c r="C22" s="19" t="s">
        <v>14</v>
      </c>
      <c r="D22" s="20" t="s">
        <v>15</v>
      </c>
    </row>
    <row r="23" spans="1:4" ht="17.25" thickBot="1" x14ac:dyDescent="0.35">
      <c r="A23" s="66" t="s">
        <v>29</v>
      </c>
      <c r="B23" s="33">
        <v>75</v>
      </c>
      <c r="C23" s="47">
        <v>32</v>
      </c>
      <c r="D23" s="34">
        <f t="shared" ref="D23:D24" si="2">C23*B23</f>
        <v>2400</v>
      </c>
    </row>
    <row r="24" spans="1:4" x14ac:dyDescent="0.3">
      <c r="A24" s="66" t="s">
        <v>30</v>
      </c>
      <c r="B24" s="33">
        <v>25</v>
      </c>
      <c r="C24" s="47">
        <v>320</v>
      </c>
      <c r="D24" s="34">
        <f t="shared" si="2"/>
        <v>8000</v>
      </c>
    </row>
    <row r="25" spans="1:4" ht="18.75" thickBot="1" x14ac:dyDescent="0.35">
      <c r="A25" s="16"/>
      <c r="B25" s="16"/>
      <c r="C25" s="16"/>
      <c r="D25" s="16"/>
    </row>
    <row r="26" spans="1:4" ht="19.5" thickBot="1" x14ac:dyDescent="0.35">
      <c r="A26" s="64" t="s">
        <v>31</v>
      </c>
      <c r="B26" s="64"/>
      <c r="C26" s="64"/>
      <c r="D26" s="69">
        <f>SUM(D28:D32)</f>
        <v>132700</v>
      </c>
    </row>
    <row r="27" spans="1:4" ht="17.25" thickBot="1" x14ac:dyDescent="0.35">
      <c r="A27" s="17" t="s">
        <v>12</v>
      </c>
      <c r="B27" s="18" t="s">
        <v>13</v>
      </c>
      <c r="C27" s="19" t="s">
        <v>14</v>
      </c>
      <c r="D27" s="20" t="s">
        <v>15</v>
      </c>
    </row>
    <row r="28" spans="1:4" ht="33.75" thickBot="1" x14ac:dyDescent="0.35">
      <c r="A28" s="66" t="s">
        <v>32</v>
      </c>
      <c r="B28" s="33">
        <v>85000</v>
      </c>
      <c r="C28" s="47">
        <v>1</v>
      </c>
      <c r="D28" s="34">
        <f t="shared" ref="D28:D32" si="3">C28*B28</f>
        <v>85000</v>
      </c>
    </row>
    <row r="29" spans="1:4" ht="17.25" thickBot="1" x14ac:dyDescent="0.35">
      <c r="A29" s="66" t="s">
        <v>9</v>
      </c>
      <c r="B29" s="33">
        <v>36000</v>
      </c>
      <c r="C29" s="47">
        <v>1</v>
      </c>
      <c r="D29" s="34">
        <f t="shared" si="3"/>
        <v>36000</v>
      </c>
    </row>
    <row r="30" spans="1:4" ht="17.25" thickBot="1" x14ac:dyDescent="0.35">
      <c r="A30" s="66" t="s">
        <v>33</v>
      </c>
      <c r="B30" s="33">
        <v>8000</v>
      </c>
      <c r="C30" s="47">
        <v>1</v>
      </c>
      <c r="D30" s="34">
        <f t="shared" si="3"/>
        <v>8000</v>
      </c>
    </row>
    <row r="31" spans="1:4" ht="17.25" thickBot="1" x14ac:dyDescent="0.35">
      <c r="A31" s="66" t="s">
        <v>34</v>
      </c>
      <c r="B31" s="33">
        <v>2500</v>
      </c>
      <c r="C31" s="47">
        <v>1</v>
      </c>
      <c r="D31" s="34">
        <f t="shared" si="3"/>
        <v>2500</v>
      </c>
    </row>
    <row r="32" spans="1:4" x14ac:dyDescent="0.3">
      <c r="A32" s="66" t="s">
        <v>35</v>
      </c>
      <c r="B32" s="33">
        <v>1200</v>
      </c>
      <c r="C32" s="47">
        <v>1</v>
      </c>
      <c r="D32" s="34">
        <f t="shared" si="3"/>
        <v>1200</v>
      </c>
    </row>
    <row r="33" spans="1:4" ht="18.75" thickBot="1" x14ac:dyDescent="0.35">
      <c r="A33" s="16"/>
      <c r="B33" s="16"/>
      <c r="C33" s="16"/>
      <c r="D33" s="16"/>
    </row>
    <row r="34" spans="1:4" ht="19.5" thickBot="1" x14ac:dyDescent="0.35">
      <c r="A34" s="64" t="s">
        <v>36</v>
      </c>
      <c r="B34" s="64"/>
      <c r="C34" s="64"/>
      <c r="D34" s="69">
        <f>D26+D21+D13+D4</f>
        <v>171125</v>
      </c>
    </row>
  </sheetData>
  <mergeCells count="2">
    <mergeCell ref="A1:D1"/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Pregled</vt:lpstr>
      <vt:lpstr>Početni troškovi</vt:lpstr>
      <vt:lpstr>Tekući troškovi</vt:lpstr>
      <vt:lpstr>Prihod</vt:lpstr>
      <vt:lpstr>admission_revenue</vt:lpstr>
      <vt:lpstr>cooperation_revenue</vt:lpstr>
      <vt:lpstr>funding_revenue</vt:lpstr>
      <vt:lpstr>infrastructure_cost</vt:lpstr>
      <vt:lpstr>initial_activities_cost</vt:lpstr>
      <vt:lpstr>initial_equipment_cost</vt:lpstr>
      <vt:lpstr>initial_infrastructure_cost</vt:lpstr>
      <vt:lpstr>legal_cost</vt:lpstr>
      <vt:lpstr>marketing_cost</vt:lpstr>
      <vt:lpstr>maschinen_betrag</vt:lpstr>
      <vt:lpstr>maschinene_betrag</vt:lpstr>
      <vt:lpstr>material_betrag</vt:lpstr>
      <vt:lpstr>material_cost</vt:lpstr>
      <vt:lpstr>personnel_cost</vt:lpstr>
      <vt:lpstr>project_revenue</vt:lpstr>
      <vt:lpstr>rental_cost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Tataj_Vanja</cp:lastModifiedBy>
  <cp:lastPrinted>2016-09-19T14:39:40Z</cp:lastPrinted>
  <dcterms:created xsi:type="dcterms:W3CDTF">2016-05-04T13:17:33Z</dcterms:created>
  <dcterms:modified xsi:type="dcterms:W3CDTF">2018-01-23T16:25:10Z</dcterms:modified>
</cp:coreProperties>
</file>