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iljkovic_Lea\Documents\služba za izdavaštvo\"/>
    </mc:Choice>
  </mc:AlternateContent>
  <bookViews>
    <workbookView xWindow="-15" yWindow="-15" windowWidth="19260" windowHeight="5955" tabRatio="844" activeTab="1"/>
  </bookViews>
  <sheets>
    <sheet name="UGOVORI O JN" sheetId="52" r:id="rId1"/>
    <sheet name="REALIZACIJA OS" sheetId="56" r:id="rId2"/>
    <sheet name="Sheet1" sheetId="55" r:id="rId3"/>
  </sheets>
  <definedNames>
    <definedName name="_xlnm._FilterDatabase" localSheetId="1" hidden="1">'REALIZACIJA OS'!$A$4:$HU$4</definedName>
    <definedName name="_xlnm._FilterDatabase" localSheetId="0" hidden="1">'UGOVORI O JN'!$A$1:$HR$310</definedName>
    <definedName name="_xlnm.Print_Area" localSheetId="1">'REALIZACIJA OS'!$A$1:$J$196</definedName>
    <definedName name="_xlnm.Print_Area" localSheetId="0">'UGOVORI O JN'!$A$1:$I$123</definedName>
    <definedName name="_xlnm.Print_Titles" localSheetId="1">'REALIZACIJA OS'!$3:$4</definedName>
    <definedName name="_xlnm.Print_Titles" localSheetId="0">'UGOVORI O JN'!$11:$12</definedName>
  </definedNames>
  <calcPr calcId="152511"/>
</workbook>
</file>

<file path=xl/calcChain.xml><?xml version="1.0" encoding="utf-8"?>
<calcChain xmlns="http://schemas.openxmlformats.org/spreadsheetml/2006/main">
  <c r="J157" i="56" l="1"/>
  <c r="J180" i="56" l="1"/>
  <c r="J177" i="56" l="1"/>
  <c r="J173" i="56"/>
  <c r="J171" i="56" s="1"/>
  <c r="J170" i="56"/>
  <c r="J168" i="56" s="1"/>
  <c r="J140" i="56" l="1"/>
  <c r="J115" i="56"/>
  <c r="J154" i="56"/>
  <c r="I109" i="52" l="1"/>
  <c r="H180" i="56" l="1"/>
  <c r="J120" i="56" l="1"/>
  <c r="J150" i="56" l="1"/>
  <c r="J152" i="56"/>
  <c r="J144" i="56"/>
  <c r="J125" i="56"/>
  <c r="J108" i="56"/>
  <c r="J103" i="56"/>
  <c r="J137" i="56"/>
  <c r="J98" i="56"/>
  <c r="J95" i="56"/>
  <c r="J91" i="56"/>
  <c r="J71" i="56"/>
  <c r="F68" i="56"/>
  <c r="F67" i="56"/>
  <c r="F65" i="56"/>
  <c r="F62" i="56"/>
  <c r="F61" i="56"/>
  <c r="J60" i="56"/>
  <c r="F60" i="56"/>
  <c r="F57" i="56"/>
  <c r="F56" i="56"/>
  <c r="J55" i="56"/>
  <c r="F55" i="56"/>
  <c r="F52" i="56"/>
  <c r="F51" i="56"/>
  <c r="J50" i="56"/>
  <c r="F50" i="56"/>
  <c r="F47" i="56"/>
  <c r="F46" i="56"/>
  <c r="F45" i="56"/>
  <c r="F42" i="56"/>
  <c r="F41" i="56"/>
  <c r="F40" i="56"/>
  <c r="F36" i="56"/>
  <c r="J35" i="56"/>
  <c r="F35" i="56"/>
  <c r="F32" i="56"/>
  <c r="F31" i="56"/>
  <c r="F30" i="56"/>
  <c r="F27" i="56"/>
  <c r="F26" i="56"/>
  <c r="J25" i="56"/>
  <c r="F25" i="56"/>
  <c r="F21" i="56"/>
  <c r="J20" i="56"/>
  <c r="F20" i="56"/>
  <c r="F16" i="56"/>
  <c r="J15" i="56"/>
  <c r="F15" i="56"/>
  <c r="F11" i="56"/>
  <c r="J10" i="56"/>
  <c r="F10" i="56"/>
  <c r="F7" i="56"/>
  <c r="F6" i="56"/>
  <c r="F5" i="56"/>
</calcChain>
</file>

<file path=xl/sharedStrings.xml><?xml version="1.0" encoding="utf-8"?>
<sst xmlns="http://schemas.openxmlformats.org/spreadsheetml/2006/main" count="2075" uniqueCount="1075">
  <si>
    <t>2013/S 003-0046997
02-01-28/2012
Usluga tehničkog projektiranja 1. faze stambenih ulica na Martinkovcu u Rijeci</t>
  </si>
  <si>
    <t>2013/S 003-0006635
01-01-17/2012
Usluga izrade Idejnog, glavnog i izvedbenog projekta za gradnju Sveučilišne avenije – II. Faza</t>
  </si>
  <si>
    <t>2012/S 003-0061486
01-01-32/2012
Natječaj za izradu idejnog urbanističko-arhitektonskog rješenje sakralnog i društveno-kulturnog centra na Gornjoj Vežici u Rijeci
2013/S 003-0024404
01-01-41/2012
Usluga Izrade projektno-tehničke dokumentacije za rekonstrukciju Hrvatskog doma „Vežica“</t>
  </si>
  <si>
    <t>38.1.</t>
  </si>
  <si>
    <t>22.12.2011.</t>
  </si>
  <si>
    <t>29.12.2011.</t>
  </si>
  <si>
    <t>IZNOS SKLOPLJENOG UGOVORA  u KN
(s PDV-om)</t>
  </si>
  <si>
    <t>KONAČNI UKUPNI IZNOS PLAĆEN TEMELJEM UGOVORA u KN 
(s PDV-om)</t>
  </si>
  <si>
    <t>IZNOS SKLOPLJENOG OS-a / UGOVORA u KN
(s PDV-om)</t>
  </si>
  <si>
    <t>KONAČNI UKUPNI IZNOS PLAĆEN TEMELJEM OS-a / UGOVORA u KN
(s PDV-om)</t>
  </si>
  <si>
    <t>N-03-V-106495-200312 
01-01-03/2011
Usluga izrade Detaljnog plana uređenja stambenog područja Rujevica</t>
  </si>
  <si>
    <t xml:space="preserve">N-03-V-106034-150211 
11-00-37/2010
Usluga održavanja aktivne i pasivne komunikacijske opreme
 3. Grupa: Preventivno održavanje jedinica za besprekidno napajanje </t>
  </si>
  <si>
    <t xml:space="preserve">N-03-V-106034-150211 
11-00-37/2010
Usluga održavanja aktivne i pasivne komunikacijske opreme
4. Grupa: Održavanje WEB kamera </t>
  </si>
  <si>
    <t xml:space="preserve">N-03-V-106034-150211 
11-00-37/2010
Usluga održavanja aktivne i pasivne komunikacijske opreme
5. Grupa: Sistemska podrška za projektiranje, izvođenje i održavanje optičkih kabelskih sustava  </t>
  </si>
  <si>
    <t>21.</t>
  </si>
  <si>
    <t>21.1.</t>
  </si>
  <si>
    <t>22.</t>
  </si>
  <si>
    <t>22.1.</t>
  </si>
  <si>
    <t>23.</t>
  </si>
  <si>
    <t>23.1.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</si>
  <si>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</si>
  <si>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</si>
  <si>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</si>
  <si>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</si>
  <si>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</si>
  <si>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</si>
  <si>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</si>
  <si>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</si>
  <si>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</si>
  <si>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30.</t>
  </si>
  <si>
    <t>31.</t>
  </si>
  <si>
    <t>32.</t>
  </si>
  <si>
    <t>33.</t>
  </si>
  <si>
    <t>35.</t>
  </si>
  <si>
    <t>35.1.</t>
  </si>
  <si>
    <t>10</t>
  </si>
  <si>
    <t>INA industrija nafte d.d.</t>
  </si>
  <si>
    <t>11</t>
  </si>
  <si>
    <t>12</t>
  </si>
  <si>
    <t xml:space="preserve">Novi list d.d. </t>
  </si>
  <si>
    <t>14</t>
  </si>
  <si>
    <t>17</t>
  </si>
  <si>
    <t>Hrvatski restauratorski zavod</t>
  </si>
  <si>
    <t>DATUM SKLAPANJA OS-a /  UGOVORA</t>
  </si>
  <si>
    <t>NAZIV PONUDITELJA S KOJIM/A JE SKLOPLJEN OS / UGOVOR</t>
  </si>
  <si>
    <t>OKVIRNI SPORAZUM (OS)</t>
  </si>
  <si>
    <t>UGOVORI SKLOPLJENI TEMELJEM OS-a</t>
  </si>
  <si>
    <t>1.1.</t>
  </si>
  <si>
    <t>2.1.</t>
  </si>
  <si>
    <t>2.2.</t>
  </si>
  <si>
    <t>4 godine</t>
  </si>
  <si>
    <t>31.12.2012.</t>
  </si>
  <si>
    <t>28.11.2008.</t>
  </si>
  <si>
    <t>21.04.2009.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</si>
  <si>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</si>
  <si>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</si>
  <si>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</si>
  <si>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</si>
  <si>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</si>
  <si>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</si>
  <si>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</si>
  <si>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</si>
  <si>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</si>
  <si>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</si>
  <si>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</si>
  <si>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</si>
  <si>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</si>
  <si>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</si>
  <si>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01.01.2012.-31.12.2012.</t>
  </si>
  <si>
    <t>02.01.2012.</t>
  </si>
  <si>
    <t>2012/S 003-00963557
06-02-06/2012
Izrada projektne dokumentacije za građenje (uređenje) Trga pul Vele crikve</t>
  </si>
  <si>
    <t>19.09.2012.</t>
  </si>
  <si>
    <t>Studio za arhitekturu d.o.o.</t>
  </si>
  <si>
    <t xml:space="preserve"> 4 godine</t>
  </si>
  <si>
    <t xml:space="preserve">N-03-V-105027-080211
11-00-56/2010
 Nabava, produljenje i održavanje licenci 1. Grupa: Održavanje uređaja IRONPORT i BLUECOAT te nabava licenci </t>
  </si>
  <si>
    <t xml:space="preserve">Nabava, produljenje i održavanje licenci 1. Grupa: Održavanje uređaja IRONPORT i BLUECOAT te nabava licenci I </t>
  </si>
  <si>
    <t>Ugovor o izvođenju radova na održavanju i isticanju zastava na području grada Rijeke u 2012. godini</t>
  </si>
  <si>
    <t>Ugovor o izvođenju radova na održavanju i isticanju zastava na području grada Rijeke u 2013. godini</t>
  </si>
  <si>
    <t>08.01.2013.</t>
  </si>
  <si>
    <t>N-05-V-148090-12
02-02-52/2009
Okvirni sporazum o pružanju usluga objedinjene naplate troškova stanovanja na području grada Rijeke (zajednički postupak s komunalnim i trgovačkim društvima, središnje tijelo za provedbu postupka - Energo d.o.o.)</t>
  </si>
  <si>
    <t>Ugovor za 2012. godinu
(ukupan iznos ugovora 6.948.892,13 kn, od toga Grad Rijeka 1.180.912,17 kn)</t>
  </si>
  <si>
    <t>Ugovor za 2013. godinu
(ukupan iznos ugovora 7.097.003,25 kn, od toga Grad Rijeka 1.210.593,00 kn)</t>
  </si>
  <si>
    <t>Ugovor o pružanju usluga:     Pružanje mjera obvezne preventivne dezinfekcije, dezinsekcije i deratizacije na području grada Rijeke na području Grada Rijeke u 2012.g.</t>
  </si>
  <si>
    <t>27.3.</t>
  </si>
  <si>
    <t>28.2.</t>
  </si>
  <si>
    <t>20.07.2011.</t>
  </si>
  <si>
    <t>VIPnet d.o.o.</t>
  </si>
  <si>
    <t>Barić gradnja, zadruga za građevinarstvo</t>
  </si>
  <si>
    <t>28.12.2012.</t>
  </si>
  <si>
    <t xml:space="preserve">Nabava informatičkog potrošnog materijala Grupa 2: Cartridge i razni potrošni materijal </t>
  </si>
  <si>
    <t>07.01.2012.</t>
  </si>
  <si>
    <t>40.1.</t>
  </si>
  <si>
    <t>31.07.2013.</t>
  </si>
  <si>
    <t>100 dana</t>
  </si>
  <si>
    <t>12.08.2013.</t>
  </si>
  <si>
    <t>ISKRATRADE d.o.o. Rijeka</t>
  </si>
  <si>
    <t xml:space="preserve"> Glavni projekti 90 kalendarskih dana od dana uvođenja u posao;
+ 10 kalendarskih dana od dana ishođenja potvrde glavnih projekata za tender troškovnike</t>
  </si>
  <si>
    <t>Veterinarska stanica Rijeka d.o.o.</t>
  </si>
  <si>
    <t>Dezinsekcija d.o.o.</t>
  </si>
  <si>
    <t>2013/S 003-0015824
11-00-27/2012
Nabava potrošnog materijala i pribora za informatičku djelatnost (toneri, riboni, boje i mediji)</t>
  </si>
  <si>
    <t xml:space="preserve">     2 godine</t>
  </si>
  <si>
    <t>2013/S 003-0015851
11-00-28/2012
Nabava potrošnog materijala i pribora za informatičku djelatnost (papir)</t>
  </si>
  <si>
    <t>Barbara Data d.o.o.</t>
  </si>
  <si>
    <t>Nabava potrošnog materijala i pribora za informatičku djelatnost (papir)</t>
  </si>
  <si>
    <t>SUN ADRIA d.o.o.</t>
  </si>
  <si>
    <t>DARH 2 d.o.o.</t>
  </si>
  <si>
    <t>RIJEKAPROJEKT d.o.o.</t>
  </si>
  <si>
    <t>PRAG d.o.o.</t>
  </si>
  <si>
    <t>2013/S 003-0075045
01-01-26/2013
Usluga izrade projektne dokumentacije za rekonstrukciju energane u bivšoj Tvornici papira</t>
  </si>
  <si>
    <t>2013/S 003-0023678
11-00-14/2012
Nabava informatičke opreme putem operativnog leasinga za potrebe Grada Rijeke</t>
  </si>
  <si>
    <t>Nabava informatičkog potrošnog materijala 
Grupa 3: Obrasci platnog prometa</t>
  </si>
  <si>
    <t>N-03-V-103725-080212
02-04-43/2011
Pružanje usluga sakupljanja napuštenih i izgubljenih životinja te njihovo zbrinjavanje i usluge higijeničarske službe na području Grada Rijeke</t>
  </si>
  <si>
    <t>BROJ OBJAVE / 
EVIDENCIJSKI BROJ NABAVE /
PREDMET OS / UGOVORA</t>
  </si>
  <si>
    <t>Usluga održavanja aktivne i pasivne komunikacijske opreme 
1. Grupa: Sistemska podrška za CISCO opremu i mrežne tehnologije</t>
  </si>
  <si>
    <t>Usluga održavanja aktivne i pasivne komunikacijske opreme 
2. Grupa: Sistemska podrška za CISCO IOS</t>
  </si>
  <si>
    <t>Zanatoprema, zanatska zadruga</t>
  </si>
  <si>
    <t>31.12.2011.</t>
  </si>
  <si>
    <t>26.07.2011.</t>
  </si>
  <si>
    <t>4.3.</t>
  </si>
  <si>
    <t>390 dana od uvođenja u posao (do 30.09.2012.)</t>
  </si>
  <si>
    <t>07.01.2011.</t>
  </si>
  <si>
    <t>21.2.</t>
  </si>
  <si>
    <t>22.2.</t>
  </si>
  <si>
    <t>II) Registar okvirnih sporazuma</t>
  </si>
  <si>
    <t>1.3.</t>
  </si>
  <si>
    <t xml:space="preserve">N-03-V-148745-281108  
06-12-08
Konzervatorsko-restauratorski radovi na Upravnoj zgradi bivše rafinerije šećera i zgradi Filodrammatice u Rijeci                                                                                                             </t>
  </si>
  <si>
    <t>4.4.</t>
  </si>
  <si>
    <t>Konzervatorsko-restauratorski radovi na Upravnoj zgradi bivše rafinerije šećera i zgradi Filodrammatice u Rijeci broj ugovora 07-27/2012</t>
  </si>
  <si>
    <t>899 dana (do najkasnije 31.12.2014.)</t>
  </si>
  <si>
    <t>5.3.</t>
  </si>
  <si>
    <t>6.3.</t>
  </si>
  <si>
    <t xml:space="preserve">31.12.2012. </t>
  </si>
  <si>
    <t>7.3.</t>
  </si>
  <si>
    <t>8.3.</t>
  </si>
  <si>
    <t>9.3.</t>
  </si>
  <si>
    <t>10.3.</t>
  </si>
  <si>
    <t>11.3.</t>
  </si>
  <si>
    <t>12.3.</t>
  </si>
  <si>
    <t>13.3.</t>
  </si>
  <si>
    <t>15.3.</t>
  </si>
  <si>
    <t>16.3.</t>
  </si>
  <si>
    <t xml:space="preserve">N-03-V-105721-110211 
11-00-38/2010
Nabava usluge održavanja informatičke opreme 
5. Grupa: Održavanje servera COMPAQ/HP </t>
  </si>
  <si>
    <t>18.3.</t>
  </si>
  <si>
    <t>20.3.</t>
  </si>
  <si>
    <t>17.03.2011.</t>
  </si>
  <si>
    <t>Otvoreni postupak</t>
  </si>
  <si>
    <t>6.</t>
  </si>
  <si>
    <t>7.</t>
  </si>
  <si>
    <t>Art Design d.o.o.</t>
  </si>
  <si>
    <t>8.</t>
  </si>
  <si>
    <t>9.</t>
  </si>
  <si>
    <t>31.12.2010.</t>
  </si>
  <si>
    <t>36.</t>
  </si>
  <si>
    <t>36.1.</t>
  </si>
  <si>
    <t>37.</t>
  </si>
  <si>
    <t>38.</t>
  </si>
  <si>
    <t>39.</t>
  </si>
  <si>
    <t>40.</t>
  </si>
  <si>
    <t>41.</t>
  </si>
  <si>
    <t>18.06.2012.</t>
  </si>
  <si>
    <t>3.4.</t>
  </si>
  <si>
    <t>N-03-V-103746-080212
02-04-42/2011
Pružanje mjera obvezne preventivne dezinfekcije, dezinsekcije i deratizacije na području grada Rijeke za razdoblje od 4 godine</t>
  </si>
  <si>
    <t>Ugovor o pružanju usluga sakupljanja napuštenih i izgubljenih životinja te njihovo zbrinjavanje i usluge higijeničarske službe na području Grada Rijeke</t>
  </si>
  <si>
    <t>N-03-V-106717-180211
11-00-39/2010
Nabava usluge održavanja operativnih sustava i uređaja za sigurnost i zaštitu podataka 
1. grupa: Održavanje VmWare operatinih sustava i virtual center izvan DMZ zone</t>
  </si>
  <si>
    <t>N-03-V-106717-180211
11-00-39/2010
Nabava usluge održavanja operativnih sustava i uređaja za sigurnost i zaštitu podataka 
2. grupa: Održavanje servisa na serverima u DMZ-u</t>
  </si>
  <si>
    <t>Nabava usluge održavanja operativnih sustava i uređaja za sigurnost i zaštitu podataka 
2. grupa: Održavanje servisa na serverima u DMZ-u</t>
  </si>
  <si>
    <t>Obrt Fotokopiranje i tisak Zambelli, vl.Rudolf Zambelli</t>
  </si>
  <si>
    <t>Usluge iz Dodatka II B</t>
  </si>
  <si>
    <t>02.01.2013.</t>
  </si>
  <si>
    <t>01.01.2013.-31.12.2013.</t>
  </si>
  <si>
    <t>120 dana</t>
  </si>
  <si>
    <t>BROJ OBJAVE / 
EVIDENCIJSKI BROJ NABAVE /
PREDMET UGOVORA</t>
  </si>
  <si>
    <t>ROK NA KOJI JE SKLOPLJEN UGOVOR</t>
  </si>
  <si>
    <t>ROK NA KOJI JE SKLOPLJEN OS / UGOVOR</t>
  </si>
  <si>
    <t>I) Registar ugovora o javnoj nabavi</t>
  </si>
  <si>
    <t>REGISTAR UGOVORA O JAVNOJ NABAVI I OKVIRNIH SPORAZUMA</t>
  </si>
  <si>
    <t>N-03-V-104580-040211 
11-00-55/2010
Nabava najma bežične zone pristupa Internetu</t>
  </si>
  <si>
    <t>31.01.2012.</t>
  </si>
  <si>
    <t>5.2.</t>
  </si>
  <si>
    <t>6.2.</t>
  </si>
  <si>
    <t xml:space="preserve">30.12.2011. </t>
  </si>
  <si>
    <t>7.2.</t>
  </si>
  <si>
    <t>8.2.</t>
  </si>
  <si>
    <t>9.2.</t>
  </si>
  <si>
    <t>10.2.</t>
  </si>
  <si>
    <t>11.2.</t>
  </si>
  <si>
    <t xml:space="preserve">31.12.2011. </t>
  </si>
  <si>
    <t>12.2.</t>
  </si>
  <si>
    <t>13.2.</t>
  </si>
  <si>
    <t>15.2.</t>
  </si>
  <si>
    <t>16.2.</t>
  </si>
  <si>
    <t>18.2.</t>
  </si>
  <si>
    <t>20.2.</t>
  </si>
  <si>
    <t xml:space="preserve">ECS d.o.o. </t>
  </si>
  <si>
    <t>Nimium d.o.o.</t>
  </si>
  <si>
    <t>Harta d.o.o.</t>
  </si>
  <si>
    <r>
      <t xml:space="preserve">1.575.875,00
</t>
    </r>
    <r>
      <rPr>
        <u/>
        <sz val="10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>prekoračenje u iznosu od 5.387,00 kn sastoji se u izvanrednoj usluzi postave skele na stropu za izvršenje konzervatorsko-restauratorskih radova.</t>
    </r>
  </si>
  <si>
    <t>Konzervatorsko-restauratorski radovi na Upravnoj zgradi bivše rafinerije šećera i zgradi Filodrammatice u Rijeci broj ugovora 07-30/2009</t>
  </si>
  <si>
    <t>Konzervatorsko-restauratorski radovi na Upravnoj zgradi bivše rafinerije šećera i zgradi Filodrammatice u Rijeci broj ugovora 07-33/2010</t>
  </si>
  <si>
    <t>Konzervatorsko-restauratorski radovi na Upravnoj zgradi bivše rafinerije šećera i zgradi Filodrammatice u Rijeci broj ugovora 07-58/2011</t>
  </si>
  <si>
    <t>Nabava najma bežične zone pristupa Internetu</t>
  </si>
  <si>
    <t>1.</t>
  </si>
  <si>
    <t>Pregovarački postupak bez prethodne objave</t>
  </si>
  <si>
    <t xml:space="preserve">31.12.2010. </t>
  </si>
  <si>
    <t>1 godina</t>
  </si>
  <si>
    <t>5</t>
  </si>
  <si>
    <t>8</t>
  </si>
  <si>
    <t>07.09.2011.</t>
  </si>
  <si>
    <t>PPP Centar d.o.o.</t>
  </si>
  <si>
    <t>N-03-V-140942-241011
01-01-58/2011
Usluge savjetovanja na području poslovnih analiza za izgradnju kompleksa "Zapadna Žabica"</t>
  </si>
  <si>
    <t>09.09.2011.</t>
  </si>
  <si>
    <t>25.2.</t>
  </si>
  <si>
    <t>25.3.</t>
  </si>
  <si>
    <t>26.2.</t>
  </si>
  <si>
    <t>27.2.</t>
  </si>
  <si>
    <t>31.01.2013.</t>
  </si>
  <si>
    <t>za 2013. godinu, odnosno na vrijeme od 1 godine</t>
  </si>
  <si>
    <t>26.02.2013.</t>
  </si>
  <si>
    <t>2.3.</t>
  </si>
  <si>
    <t>N-03-V-106034-150211
11-00-37/2010
Usluga održavanja aktivne i pasivne komunikacijske opreme 2. Grupa: Sistemska podrška za CISCO IOS</t>
  </si>
  <si>
    <t>Nabava, produljenje i održavanje licenci 3. Grupa: Sistemska i aplikacijska podrška GIS software i produljenje licenci kroz int. supp. i BENTLEY SELECT</t>
  </si>
  <si>
    <t xml:space="preserve">Nabava, produljenje i održavanje licenci 4. Grupa: Sistemsko i aplikacijsko održavanje Internet web-GIS serv. i produljenje licenci kroz Integraph support </t>
  </si>
  <si>
    <t xml:space="preserve">Usluga održavanja aktivne i pasivne komunikacijske opreme 
3. Grupa: Preventivno održavanje jedinica za besprekidno napajanje  </t>
  </si>
  <si>
    <t>Usluga održavanja aktivne i pasivne komunikacijske opreme 
4. Grupa: Održavanje WEB kamera</t>
  </si>
  <si>
    <t>Usluga održavanja aktivne i pasivne komunikacijske opreme 
5. Grupa: Sistemska podrška za projektiranje, izvođenje i održavanje optičkih kabelskih sustava</t>
  </si>
  <si>
    <t xml:space="preserve">Usluga održavanja aktivne i pasivne komunikacijske opreme 
5. Grupa: Sistemska podrška za projektiranje, izvođenje i održavanje optičkih kabelskih sustava  </t>
  </si>
  <si>
    <t>N-03-V-105721-110211 
11-00-38/2010
Nabava usluge održavanja informatičke opreme 
2. Grupa: Održavanje informatičke opreme proizvođača  HP</t>
  </si>
  <si>
    <t xml:space="preserve">N-03-V-105027-080211
11-00-56/2010
Nabava, produljenje i održavanje licenci 
4. Grupa: Sistemsko i aplikacijsko održavanje Internet web-GIS serv. i produljenje licenci kroz Integraph support </t>
  </si>
  <si>
    <t>N-03-V-105027-080211
11-00-56/2010
 Nabava, produljenje i održavanje licenci 
3. Grupa: Sistemska i aplikacijska podrška GIS software i produljenje licenci kroz int. supp. i BENTLEY SELECT</t>
  </si>
  <si>
    <t>N-03-V-105721-110211 
11-00-38/2010
Nabava usluge održavanja informatičke opreme 
3. Grupa: Održavanje informatičke opreme proizvođača TALLY</t>
  </si>
  <si>
    <t>N-03-V-131628-040811
11-00-37/2011
Nabava informatičke opreme putem operativnog leasinga za potrebe Grada Rijeke</t>
  </si>
  <si>
    <t>21.04.2013.</t>
  </si>
  <si>
    <t>2013/S 003-0040239
01-01-08/2013
Usluga izrade Strateške karte buke i akcijskog plana</t>
  </si>
  <si>
    <t>3 mjeseca</t>
  </si>
  <si>
    <t>GEOPROJEKT d.d. Opatija</t>
  </si>
  <si>
    <t>06.05.2013.</t>
  </si>
  <si>
    <t>IZGRADNJA MARKULIN d.o.o. Zagreb</t>
  </si>
  <si>
    <t>SPAN d.o.o. Zagreb</t>
  </si>
  <si>
    <t>GP KRK d.d. Krk</t>
  </si>
  <si>
    <t>AG projekt d.o.o.</t>
  </si>
  <si>
    <t>VRSTA PROVEDENOG POSTUPKA</t>
  </si>
  <si>
    <t>DATUM SKLAPANJA UGOVORA</t>
  </si>
  <si>
    <t>NAZIV PONUDITELJA S KOJIMA JE SKLOPLJEN UGOVOR</t>
  </si>
  <si>
    <t>2.</t>
  </si>
  <si>
    <t>3.</t>
  </si>
  <si>
    <t>4.</t>
  </si>
  <si>
    <t>5.</t>
  </si>
  <si>
    <t>37.1.</t>
  </si>
  <si>
    <t>07.06.2010.</t>
  </si>
  <si>
    <t>10.</t>
  </si>
  <si>
    <t>11.</t>
  </si>
  <si>
    <t>12.</t>
  </si>
  <si>
    <t>13.</t>
  </si>
  <si>
    <t>14.</t>
  </si>
  <si>
    <t>15.</t>
  </si>
  <si>
    <t>16.</t>
  </si>
  <si>
    <t xml:space="preserve">Otvoreni postupak </t>
  </si>
  <si>
    <t>17.</t>
  </si>
  <si>
    <t>18.</t>
  </si>
  <si>
    <t>Institut IGH d.d.</t>
  </si>
  <si>
    <t>19.</t>
  </si>
  <si>
    <t>20.</t>
  </si>
  <si>
    <t>14.02.2012.</t>
  </si>
  <si>
    <t>N-17-M-141614-281011
01-01-05/2011
Usluga izrade Detaljnog plana uređenja  stambenog područja Drenova-Bok</t>
  </si>
  <si>
    <t>15 mjeseci</t>
  </si>
  <si>
    <t>Infosistem d.d.</t>
  </si>
  <si>
    <t xml:space="preserve">Span d.o.o. </t>
  </si>
  <si>
    <t xml:space="preserve">Infosistem d.d. </t>
  </si>
  <si>
    <t xml:space="preserve">i4next leasing Croatia d.o.o. </t>
  </si>
  <si>
    <t xml:space="preserve">MEP d.o.o. </t>
  </si>
  <si>
    <t>29.1.</t>
  </si>
  <si>
    <t>19.10.2012.</t>
  </si>
  <si>
    <t>305 dana bez ishođenja lokacijske dozvole, potvrde glavnog projekta i verifikacije</t>
  </si>
  <si>
    <t>Ugovor sklopljen 07.03.2013. s pobjednikom natječaja Urbis 72 d.d. kroz Pregovarački postupak jn bez prethodne objave</t>
  </si>
  <si>
    <t>s pobjednikom natječaja 
Urbis 72 d.d. Pula</t>
  </si>
  <si>
    <t xml:space="preserve">
Natječaj
Pregovarački postupak bez prethodne objave</t>
  </si>
  <si>
    <t>N-03-V-106034-150211 
11-00-37/2010
Usluga održavanja aktivne i pasivne komunikacijske opreme 1. Grupa: Sistemska podrška za CISCO opremu i mrežne tehnologije</t>
  </si>
  <si>
    <t>Nabava potrošnog materijala i pribora za informatičku djelatnost (toneri, riboni, boje i mediji)</t>
  </si>
  <si>
    <t>8051/2011
09-00-36/2011
Nabava goriva na benziskim postajama (zajednički postupak s komunalnim i trgovačkim društvima, središnje tijelo za provedbu postupka - KD Autotrolej d.o.o.)</t>
  </si>
  <si>
    <t>Ugovor o nabavi naftnih derivata na benzinskim postajama</t>
  </si>
  <si>
    <t>01.01.2012.-
31.12.2012.</t>
  </si>
  <si>
    <t>18.02.2013.-
31.12.2013.</t>
  </si>
  <si>
    <t>N-03-V-108871-290612
11-00-25/2011
Usluge sistem integratora za implementaciju gradske kartice</t>
  </si>
  <si>
    <t>2 mjeseca</t>
  </si>
  <si>
    <t>12 mjeseci</t>
  </si>
  <si>
    <t>6 mjeseci</t>
  </si>
  <si>
    <t>48 mjeseci</t>
  </si>
  <si>
    <t>27.10.2012.</t>
  </si>
  <si>
    <t>01.01.2012. -
31.12.2015.</t>
  </si>
  <si>
    <t>za 2012. godinu, odnosno na vrijeme od 1 godine</t>
  </si>
  <si>
    <t>08.03.2013.</t>
  </si>
  <si>
    <t>Ugovor o pružanju usluga sakupljanja napuštenih i izgubljenih životinja te njihovo zbrinjavanje i usluge higijeničarske službe na području Grada Rijeke u 2013. g.</t>
  </si>
  <si>
    <t>Sandi d.o.o.</t>
  </si>
  <si>
    <t>3.2.</t>
  </si>
  <si>
    <t>3 godine</t>
  </si>
  <si>
    <t>30.12.2011.</t>
  </si>
  <si>
    <t>05.07.2012.</t>
  </si>
  <si>
    <t>Nabava usluge održavanja informatičke opreme 2. Grupa: Održavanje informatičke opreme proizvođača  HP</t>
  </si>
  <si>
    <t>Nabava usluge održavanja informatičke opreme 3. Grupa: Održavanje informatičke opreme proizvođača TALLY</t>
  </si>
  <si>
    <t xml:space="preserve">Nabava usluge održavanja informatičke opreme 5. Grupa: Održavanje servera COMPAQ/HP </t>
  </si>
  <si>
    <t>N-17-M-105629-060312
02-04-26/2011
Izvođenje radova na održavanju i isticanju zastava na području grada Rijeke za razdoblje od 4 godine</t>
  </si>
  <si>
    <t>24 mjeseca</t>
  </si>
  <si>
    <t>5 mjeseci</t>
  </si>
  <si>
    <t>18.02.2013.</t>
  </si>
  <si>
    <t>8 mjeseci</t>
  </si>
  <si>
    <t>1 mjesec</t>
  </si>
  <si>
    <t>23.01.2013.</t>
  </si>
  <si>
    <t>7 mjeseci</t>
  </si>
  <si>
    <t>4 mjeseca</t>
  </si>
  <si>
    <t>1.2.</t>
  </si>
  <si>
    <t>3.3.</t>
  </si>
  <si>
    <t>60 dana od dana sklapanja ugovora + 90 dana od dana objave nadmetanja</t>
  </si>
  <si>
    <t>29.02.2012.</t>
  </si>
  <si>
    <t xml:space="preserve">ARH 2000 d.o.o. </t>
  </si>
  <si>
    <t>4.2.</t>
  </si>
  <si>
    <t>17.1.</t>
  </si>
  <si>
    <t>18.1.</t>
  </si>
  <si>
    <t>19.1.</t>
  </si>
  <si>
    <t xml:space="preserve">Multilink d.o.o. </t>
  </si>
  <si>
    <t>Krk sistemi d.o.o.</t>
  </si>
  <si>
    <t xml:space="preserve"> REDNI BROJ</t>
  </si>
  <si>
    <t xml:space="preserve">Ri-stan d.o.o. </t>
  </si>
  <si>
    <t xml:space="preserve">Kvarnercad d.o.o.   
 Netcom d.o.o.                                    </t>
  </si>
  <si>
    <t xml:space="preserve">RI - ing d.o.o. </t>
  </si>
  <si>
    <t xml:space="preserve">3T. cable d.o.o. </t>
  </si>
  <si>
    <t xml:space="preserve">ItSoft d.o.o. </t>
  </si>
  <si>
    <t>58</t>
  </si>
  <si>
    <t>59</t>
  </si>
  <si>
    <t>72</t>
  </si>
  <si>
    <t>76</t>
  </si>
  <si>
    <t>81</t>
  </si>
  <si>
    <t>86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</si>
  <si>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</si>
  <si>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</si>
  <si>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</si>
  <si>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</si>
  <si>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</si>
  <si>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</si>
  <si>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</si>
  <si>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</si>
  <si>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</si>
  <si>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</si>
  <si>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</si>
  <si>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</si>
  <si>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</si>
  <si>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</si>
  <si>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</si>
  <si>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</si>
  <si>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</si>
  <si>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</si>
  <si>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</si>
  <si>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</si>
  <si>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N-03-V-114324-070411
11-00-36/2010
Nabava informatičkog potrošnog materijala 
Grupa 1: Riboni, toneri</t>
  </si>
  <si>
    <t>Nabava informatičkog potrošnog materijala Grupa 1: Riboni, toneri</t>
  </si>
  <si>
    <t xml:space="preserve">N-03-V-114324-070411
11-00-36/2010
Nabava informatičkog potrošnog materijala 
Grupa 2: Cartridge i razni potrošni materijal </t>
  </si>
  <si>
    <t>N-03-V-114324-070411
11-00-36/2010
Nabava informatičkog potrošnog materijala 
Grupa 3: Obrasci platnog prometa</t>
  </si>
  <si>
    <t>300 dana + rok za razmatranje faza; za preth. i javnu raspravu; ishođenje suglasnosti; donošenje Odluke</t>
  </si>
  <si>
    <t>170 dana od dana predaje podloga Izvršitelju + verifikacija i provođenje javne rasprave</t>
  </si>
  <si>
    <t>Grad Rijeka</t>
  </si>
  <si>
    <t>Korzo 16, 51 000 Rijeka</t>
  </si>
  <si>
    <t>OIB 54382731928, MB 2664763</t>
  </si>
  <si>
    <t>2 godine</t>
  </si>
  <si>
    <t>Nabava usluge održavanja operativnih sustava i uređaja za sigurnost i zaštitu podataka 
1. grupa: Održavanje VmWare operativnih sustava i virtual center izvan DMZ zone</t>
  </si>
  <si>
    <t>N-03-V-106717-180211
11-00-39/2010
Nabava usluge održavanja operativnih sustava i uređaja za sigurnost i zaštitu podataka 
4. grupa: Održavanje Back up softvera i HP Dana protector</t>
  </si>
  <si>
    <t>Nabava usluge održavanja operativnih sustava i uređaja za sigurnost i zaštitu podataka 
4. grupa: Održavanje Back up softvera i HP Dana protector</t>
  </si>
  <si>
    <t>N-03-V-106717-180211
11-00-39/2010
Nabava usluge održavanja operativnih sustava i uređaja za sigurnost i zaštitu podataka 
5. grupa: Održavanje softvera i HP Red Hat 4</t>
  </si>
  <si>
    <t>Nabava usluge održavanja operativnih sustava i uređaja za sigurnost i zaštitu podataka 
5. grupa: Održavanje softvera i HP Red Hat 4</t>
  </si>
  <si>
    <t>2013/S 003-0074913
01-01-01/2013
Usluga izrade idejnog projekta II.faze produžene ulice Riva</t>
  </si>
  <si>
    <t>16.10.2013.</t>
  </si>
  <si>
    <t>23.12.2013.</t>
  </si>
  <si>
    <t>2014/S 003-0002607
09-00-19/2013
Najam službenih automobila za potrebe Grada Rijeke</t>
  </si>
  <si>
    <t>1.4.</t>
  </si>
  <si>
    <t>31.12.2013.</t>
  </si>
  <si>
    <t>31.12.2014.</t>
  </si>
  <si>
    <t>31.01.2014.</t>
  </si>
  <si>
    <t>1.200.417,50 </t>
  </si>
  <si>
    <t>16.01.2014.</t>
  </si>
  <si>
    <t>01.01.2014.-31.12.2014.</t>
  </si>
  <si>
    <t>26.08.2010.</t>
  </si>
  <si>
    <t>28.11.2011.</t>
  </si>
  <si>
    <t>03.01.2014.</t>
  </si>
  <si>
    <t>01.01.2014.-
31.12.2014.</t>
  </si>
  <si>
    <t>AC Integra d.o.o. Rijeka</t>
  </si>
  <si>
    <t>28.01.2014.</t>
  </si>
  <si>
    <t>CityEx d.o.o.
Zagreb</t>
  </si>
  <si>
    <t>15.01.2014.</t>
  </si>
  <si>
    <t>50 kalendarskih dana</t>
  </si>
  <si>
    <t>ZDL ARHITEKTI d.o.o.</t>
  </si>
  <si>
    <t>20.12.2013.</t>
  </si>
  <si>
    <t>2013/S 002-0058055
11-00-12/2013
Nabava računala i informatičke opreme putem operativnog leasinga</t>
  </si>
  <si>
    <t>5.4.</t>
  </si>
  <si>
    <t>6.4.</t>
  </si>
  <si>
    <t xml:space="preserve">31.12.2013. </t>
  </si>
  <si>
    <t>7.4.</t>
  </si>
  <si>
    <t>8.4.</t>
  </si>
  <si>
    <t>9.4.</t>
  </si>
  <si>
    <t>10.4.</t>
  </si>
  <si>
    <t>11.4.</t>
  </si>
  <si>
    <t>12.4.</t>
  </si>
  <si>
    <t>13.4.</t>
  </si>
  <si>
    <t>15.4.</t>
  </si>
  <si>
    <t>16.4.</t>
  </si>
  <si>
    <t>Nabava usluge održavanja operativnih sustava i uređaja za sigurnost i zaštitu podataka 
5. grupa: Održavanje softvera i HP Red Hat 5</t>
  </si>
  <si>
    <t>Rješenje vizualnog identiteta gradske kartice</t>
  </si>
  <si>
    <t>20.12.2013. - 31.01.2014.</t>
  </si>
  <si>
    <t>30.01.2014.</t>
  </si>
  <si>
    <t>Dodatak I Ugovora o pružanju usluga sakupljanja napuštenih i izgubljenih životinja te njihovo zbrinjavanje i usluge higijeničarske službe na području Grada Rijeke u 2013. g. (promjena cijene i količine)</t>
  </si>
  <si>
    <t>MLADEN GRUBIŠIĆ vlasnik obrta EL-MONT elektroinstalacijski radovi</t>
  </si>
  <si>
    <t>Zajednica ponuditelja: IGH d.d. Zagreb; TOPOING d.o.o.; TIM d.o.o.</t>
  </si>
  <si>
    <t>24.02.2014.</t>
  </si>
  <si>
    <t>18.02.2014.</t>
  </si>
  <si>
    <t>28.02.2014.</t>
  </si>
  <si>
    <t>28.02.2014.-
31.12.2014.</t>
  </si>
  <si>
    <t>22.04.2014.</t>
  </si>
  <si>
    <t>19.3.2014.</t>
  </si>
  <si>
    <t>19.03.2014.</t>
  </si>
  <si>
    <t>21.02.2014.</t>
  </si>
  <si>
    <t>13.01.2014.</t>
  </si>
  <si>
    <t>21.05.2014.</t>
  </si>
  <si>
    <t>16.04.2014.</t>
  </si>
  <si>
    <t>19.05.2014.</t>
  </si>
  <si>
    <t>Ugovor za 2014. godinu
(ukupan iznos ugovora 7.141.301,25 kn, od toga Grad Rijeka 1.220.580,00 kn)</t>
  </si>
  <si>
    <t>za 2014. godinu, odnosno na vrijeme od 1 godine</t>
  </si>
  <si>
    <t>31.01.2015.</t>
  </si>
  <si>
    <t>Ugovor o izvođenju radova na održavanju i isticanju zastava na području grada Rijeke u 2014. godini</t>
  </si>
  <si>
    <t>TITAN CONSTRUCTA d.o.o. Zagreb</t>
  </si>
  <si>
    <t>O.K.I. MONT d.o.o. Zagreb</t>
  </si>
  <si>
    <t>2014/S 003-0044880
17-00-24/2014
Sanacija objekta Osnovne škole Srdoči</t>
  </si>
  <si>
    <t>2014/S 003-0046625
06-02-08/2014
Usluga izrade glavnog projekta za rekonstrukciju T-građevine kompleksa bivše tvornice Rikard Benčić u
Rijeci u zgradu javne namjene Gradsku knjižnicu Rijeka</t>
  </si>
  <si>
    <t xml:space="preserve">Randić i suradnici d.o.o. </t>
  </si>
  <si>
    <t>SVEUČILIŠTE U SPLITU, Fakultet građevinarstva, arhitekture i geodezije</t>
  </si>
  <si>
    <t>2014/S 003-0046620
06-02-17/2014
Usluge izrade projektne dokumentacije za uređenje javnih površina
unutar bivšeg industrijskog kompleksa Rikard Benčić</t>
  </si>
  <si>
    <t>10.09.2014.</t>
  </si>
  <si>
    <t>Ugovor o pružanju usluga sakupljanja napuštenih i izgubljenih životinja te njihovo zbrinjavanje i usluge higijeničarske službe na području Grada Rijeke u 2014. g.</t>
  </si>
  <si>
    <t>29.09.2014.</t>
  </si>
  <si>
    <t>2014/S 003-0051435
06-02-15/2014
Usluge izrade glavnog projekta za rekonstrukciju ciglene građevine kompleksa bivše tvornice Rikard Benčić u zgradu javne namjene-kultura</t>
  </si>
  <si>
    <t>08.09.2014.</t>
  </si>
  <si>
    <t>06.08.2014.</t>
  </si>
  <si>
    <t xml:space="preserve">2014/S 003-0005378
17-00-03/2013
Izrada projektne dokumentacije za sanaciju školske sportske dvorane Osnovne škole Brajda
 </t>
  </si>
  <si>
    <t>19.01.2015.</t>
  </si>
  <si>
    <t>do 30.05.2015.</t>
  </si>
  <si>
    <t>03.03.2015.</t>
  </si>
  <si>
    <t>10 mjeseci</t>
  </si>
  <si>
    <t>HEP-OPSKRBA d.o.o.</t>
  </si>
  <si>
    <t>29.01.2015.</t>
  </si>
  <si>
    <t>2015/S 003-0008033
02-04-27/2014
Opskrba električnom energijom</t>
  </si>
  <si>
    <t>ENERGO d.o.o. Rijeka</t>
  </si>
  <si>
    <t>08.01.2015.</t>
  </si>
  <si>
    <t>13.02.2015.</t>
  </si>
  <si>
    <t>Jukić-Dam d.o.o. Otok Dalmatinski</t>
  </si>
  <si>
    <t>05.01.2015.</t>
  </si>
  <si>
    <t>ORACLE HRVATSKA d.o.o. Zagreb</t>
  </si>
  <si>
    <t xml:space="preserve">2015/S 003-0001471
17-00-108/2014
Izvođenje građevinskih radova održavanja i hitnih intervencija na zgradama u vlasništvu Grada Rijeke </t>
  </si>
  <si>
    <t>BARIĆ - GRADNJA, zadruga za građevinarstvo Rijeka</t>
  </si>
  <si>
    <t>Rumat d.o.o. Rijeka</t>
  </si>
  <si>
    <t>2015/S 003-0001486
17-00-109/2014
Usluge upravljanja nekretninama kojima u cijelosti gospodari Naručitelj i nekretninama kojima Naručitelj gospodari u dijelu većem od jedne polovine idealnog dijela nekretnine</t>
  </si>
  <si>
    <t>23.02.2015.</t>
  </si>
  <si>
    <t>CROATIA osiguranje d.d. Filijala Rijeka</t>
  </si>
  <si>
    <t>2015/S 003-0003499
                                                                                                                                             08-00-01/2014                                            
Usluge osiguranja imovine Grada Rijeke i imovine Rijeka sporta d.o.o. u 2015. godini</t>
  </si>
  <si>
    <t>29.12.2014.</t>
  </si>
  <si>
    <t>16.01.2015.</t>
  </si>
  <si>
    <t>FINA GOTOVINSKI SERVISI d.o.o. Zagreb</t>
  </si>
  <si>
    <t>URS Polska Sp. z o.o. Podružnica Zagreb za usluge</t>
  </si>
  <si>
    <t>13 mjeseci</t>
  </si>
  <si>
    <t>14.01.2015.</t>
  </si>
  <si>
    <t>SECURITAS HRVATSKA d.o.o.  Zagreb</t>
  </si>
  <si>
    <t>20.01.2015.</t>
  </si>
  <si>
    <t>Zajednički odvjetnički ured: Veljko Knežević, Edi Bradamante, Mira Hinić, Ivana Radić,Bojana Pavković, Senka Perhat i Neven Knežević</t>
  </si>
  <si>
    <t>OT-Optima Telekom d.d. Zagreb</t>
  </si>
  <si>
    <t>24.02.2015.</t>
  </si>
  <si>
    <t>25.02.2015.</t>
  </si>
  <si>
    <t>2014/S 003-0053097
07-00-02/2014
Održavanje elektroničke i električne opreme i instalacija u sportskim objektima Grada Rijeke</t>
  </si>
  <si>
    <t>1.197.725,00</t>
  </si>
  <si>
    <t>03.11.2014.</t>
  </si>
  <si>
    <t>26 mjeseci</t>
  </si>
  <si>
    <t>G.p.p. Mikić d.o.o. Omišalj</t>
  </si>
  <si>
    <t>12.01.2015.</t>
  </si>
  <si>
    <t>KvarnerCAD d.o.o.</t>
  </si>
  <si>
    <t>21.01.2015.</t>
  </si>
  <si>
    <t>27.02.2015.</t>
  </si>
  <si>
    <t>19.01.2015.-
31.12.2015.</t>
  </si>
  <si>
    <t>09.03.2015.-
31.12.2015.</t>
  </si>
  <si>
    <t>09.03.2015.</t>
  </si>
  <si>
    <t>15.01.2015.</t>
  </si>
  <si>
    <t>15.01.2015.-
31.12.2015.</t>
  </si>
  <si>
    <t>12.01.2015.-
31.12.2015.</t>
  </si>
  <si>
    <t>1.210.912,75 </t>
  </si>
  <si>
    <t>21.03.2015.</t>
  </si>
  <si>
    <t>Održavanje elektroničke i električne opreme i instalacija u sportskim objektima Grada Rijeke u 2014. i 2015. godini</t>
  </si>
  <si>
    <t>06.11.2014.</t>
  </si>
  <si>
    <t>14 mjeseci</t>
  </si>
  <si>
    <t>03.02.2015.</t>
  </si>
  <si>
    <t>13.03.2015.</t>
  </si>
  <si>
    <t>22.01.2015.</t>
  </si>
  <si>
    <t>12.02.2015.</t>
  </si>
  <si>
    <t>18.03.2015.</t>
  </si>
  <si>
    <t>17.03.2015.</t>
  </si>
  <si>
    <t>17.02.2012.</t>
  </si>
  <si>
    <t>17.01.2013.</t>
  </si>
  <si>
    <t>05.10.2012.</t>
  </si>
  <si>
    <t>15.02.2013.</t>
  </si>
  <si>
    <t>Izrada kreativnog rješenja i POS promidžbenog materijala za projekt Rijeka City Card (RCC)</t>
  </si>
  <si>
    <t>08.08.2014.</t>
  </si>
  <si>
    <t>Zajednica ponuditelja
Nositelj: Sustav informatičke podrške d.o.o.</t>
  </si>
  <si>
    <t>18.02.2015.</t>
  </si>
  <si>
    <t>24.07.2014.</t>
  </si>
  <si>
    <t>Ugovor o pružanju usluga sakupljanja napuštenih i izgubljenih životinja te njihovo zbrinjavanje i usluge higijeničarske službe na području Grada Rijeke u 2015. g.</t>
  </si>
  <si>
    <t>26.01.2015.</t>
  </si>
  <si>
    <t>01.01.2015.- 31.12.2015.</t>
  </si>
  <si>
    <t>do 31.12.2014.</t>
  </si>
  <si>
    <t>Ugovor o najmu osobnih automobila u 2014. godini</t>
  </si>
  <si>
    <t>Ugovor o najmu osobnih automobila u 2015. godini</t>
  </si>
  <si>
    <t xml:space="preserve">Ugovor o opskrbi električnom energijom </t>
  </si>
  <si>
    <t>30.01.2015.</t>
  </si>
  <si>
    <t>do 31.12.2015.</t>
  </si>
  <si>
    <t>126 pojedinačnih Ugovora o upravljanju i međuvlasničkih ugovora za nekretnine kojima Grad gospodari u dijelu većem od jedne polovine idealnog dijela nekretnine, te jedan Ugovor o upravljanju za nekretnine kojima Grad gospodari u cijelosti</t>
  </si>
  <si>
    <t>29.04.2015.</t>
  </si>
  <si>
    <t>Zajednica ponuditelja: S&amp;T HRVATSKA d.o.o.; Harta d.o.o. Zagreb</t>
  </si>
  <si>
    <t>GP Krk d.d. Krk</t>
  </si>
  <si>
    <t>Zajednica ponuditelja: Safege d.o.o.; INSTITUT IGH d.d.; PanGeo Projekt d.o.o.</t>
  </si>
  <si>
    <t>25.05.2015.</t>
  </si>
  <si>
    <t>01.01.2015.-31.12.2015.</t>
  </si>
  <si>
    <t>20.03.2015.</t>
  </si>
  <si>
    <t>22.04.2015.</t>
  </si>
  <si>
    <t>524.037,80</t>
  </si>
  <si>
    <t>04.05.2015.</t>
  </si>
  <si>
    <t>1.148.513,08</t>
  </si>
  <si>
    <t>1.023.578,50</t>
  </si>
  <si>
    <t>27.07.2015.</t>
  </si>
  <si>
    <t>2.428.416,00</t>
  </si>
  <si>
    <t>05.05.2015.</t>
  </si>
  <si>
    <t>11.03.2015.</t>
  </si>
  <si>
    <t>03.07.2015.</t>
  </si>
  <si>
    <t>18.08.2015.</t>
  </si>
  <si>
    <t>06.07.2015.-
30.09.2015.</t>
  </si>
  <si>
    <t>HP-HRVATSKA POŠTA
 d.d.</t>
  </si>
  <si>
    <t>31.12.2016.</t>
  </si>
  <si>
    <t>31.08.2015.</t>
  </si>
  <si>
    <t>Ugovor o izvođenju radova na održavanju i isticanju zastava na području grada Rijeke u 2015. godini</t>
  </si>
  <si>
    <t>01.01.2015-31.12.2015.</t>
  </si>
  <si>
    <t>01.04.2015.</t>
  </si>
  <si>
    <t>22.05.2015.</t>
  </si>
  <si>
    <t>2015/S 003-0022061
                                                                                                                                            11-00-30/2015
Usluga upravljanja sustavom ispisa</t>
  </si>
  <si>
    <t>2015/S 003-0022842
                                                                                                                                     01-01-02/2015 
Izrada Plana gospodarenja otpadom Grada Rijeke 2015.-2021.</t>
  </si>
  <si>
    <t>2015/S 003-0030612  
                                                                                                                                             09-00-28/2015                                            
Poštanske usluge za potrebe Grada Rijeke</t>
  </si>
  <si>
    <t>2015/S 003-0004535
                                                                                                                                          03-00-02/2014                                            
Izvođenje radova na platou Radne zone Bodulovo - uređenje deponija građevinskog materijala</t>
  </si>
  <si>
    <t>2015/S 003-0008924
                                                                                                                                             10-00-19/2015  
Odvjetničke usluge</t>
  </si>
  <si>
    <t>2015/S 015-0008276
                                                                                                                                             09-00-03/2015                                      
Usluge oglašavanja u dnevnom tisku</t>
  </si>
  <si>
    <t>2015/S 003-0009332
                                                                                                                                       09-00-30/2014                                            
Nabava poštanskih usluga za potrebe Grada Rijeke</t>
  </si>
  <si>
    <t>2015/S 003-0009738
                                                                                                                                           09-00-28/2014      
Pružanje javne govorne usluge u fiksnoj telefoniji, usluga prijenosa podataka i usluga stalnoga pristupa
internetu                                
Grupa 1) Pružanje javne govorne usluge u fiksnoj telefoniji i
usluga prijenosa podataka</t>
  </si>
  <si>
    <t>2015/S 003-0009738
                                                                                                                                       09-00-28/2014      
Pružanje javne govorne usluge u fiksnoj telefoniji, usluga prijenosa podataka i usluga stalnoga pristupa
internetu                                
Grupa 2) Pružanje usluga stalnog pristupa internetu</t>
  </si>
  <si>
    <t>2015/S 003-0012277
                                                                                                                                            06-01-01/2015      
Usluga tiskanja materijala u 2015. godini</t>
  </si>
  <si>
    <t>2015/S 003-0012964
                                                                                                                                              02-01-32/2014                          
Izvođenje radova na izgradnji centralne aleje na Centralnom gradskom groblju Drenova u Rijeci</t>
  </si>
  <si>
    <t>2015/S 003-0013048
                                                                                                                                          11-00-65/2014      
Održavanje (produljenje) licenci kroz "Integraph support" i nabava licence za "Bentley Microstation"</t>
  </si>
  <si>
    <t>2015/S 003-0013058
                                                                                                                                               11-00-37/2014  
Nabava Oracle licenci i sistemske podrške za 2015.g.</t>
  </si>
  <si>
    <t>01.03.2015.</t>
  </si>
  <si>
    <t>ZOU D. Kovačić i J. Perković</t>
  </si>
  <si>
    <t>ZOU V. Knežević, E. Bradamante, M. Hinić, I. Radić, B. Pavković, S. Perhat i N. Knežević</t>
  </si>
  <si>
    <t>Odvjetničko društvo Vukić i partneri d.o.o. Rijeka</t>
  </si>
  <si>
    <t xml:space="preserve">
10.01.2014.
20.03.2015.</t>
  </si>
  <si>
    <t xml:space="preserve">
110.026,25
28.151,25</t>
  </si>
  <si>
    <t>Ugovor o pružanju usluga:
Pružanje mjera obvezne preventivne dezinfekcije, dezinsekcije i deratizacije na području grada Rijeke na području Grada Rijeke u 2013. g.</t>
  </si>
  <si>
    <t>Ugovor o pružanju usluga: 
Pružanje mjera obvezne preventivne dezinfekcije, dezinsekcije i deratizacije na području grada Rijeke na području Grada Rijeke u 2014. g.</t>
  </si>
  <si>
    <t>Ugovor o pružanju usluga:
Pružanje mjera obvezne preventivne dezinfekcije, dezinsekcije i deratizacije na području grada Rijeke na području Grada Rijeke u 2015. g.</t>
  </si>
  <si>
    <t>Ugovor za 2015. godinu
(ukupan iznos ugovora 7.206.683,25 kn, od toga Grad Rijeka 1.233.975,00 kn)</t>
  </si>
  <si>
    <t>za 2015. godinu, odnosno na vrijeme od 1 godine</t>
  </si>
  <si>
    <t>30.01.2016.</t>
  </si>
  <si>
    <t xml:space="preserve">2013/S 003-0005377
02-04-25/2013
Usluge stručnog i obračunskog nadzora te poslova koordinatora zaštite na radu Koordinator II nad radovima
uređenja Trga Ivana Koblera u Rijeci 
i
Dodatak Ugovoru
</t>
  </si>
  <si>
    <t>(Podaci objavljeni zaključno sa 31.08.2015. godine)</t>
  </si>
  <si>
    <t>ARP d.o.o. Sv. Ivan Zelina</t>
  </si>
  <si>
    <t>17.12.2014.</t>
  </si>
  <si>
    <t>30.10.2014.</t>
  </si>
  <si>
    <t>2014/S 003-0055288
09-00-27/2014
Pružanje telekomunikacijskih usluga u mobilnoj mreži - VPN usluga (zaključuje Grad Rijeka i 9 ostalih subjekata)</t>
  </si>
  <si>
    <t>01.01.2015.-31.12.2016.</t>
  </si>
  <si>
    <t>31.12.2015.</t>
  </si>
  <si>
    <t>01.01.2015.- 
31.12.2015.</t>
  </si>
  <si>
    <t>NAKLADNIK V.B.Z. d.o.o. Zagreb</t>
  </si>
  <si>
    <t>26.11.2015.</t>
  </si>
  <si>
    <t>i4NEXT LEASING CROATIA D.O.O. Zagreb</t>
  </si>
  <si>
    <t>INFOMARE d.o.o. Zagreb</t>
  </si>
  <si>
    <t>Novi list d.d. Rijeka</t>
  </si>
  <si>
    <t>30.12.2015.</t>
  </si>
  <si>
    <t>2015/S 002-0036717
02-04-30/2015
Pružanje mjera obvezne preventivne dezinfekcije, dezinsekcije i deratizacije na području grada Rijeke za razdoblje od 2 godine</t>
  </si>
  <si>
    <t>01.01.2016.-31.12.2016.</t>
  </si>
  <si>
    <t xml:space="preserve">2015/S 002-0033730
17-00-03/2015
Pružanje usluga upravljanja nekretninama kojima gospodari Grad Rijeka (stambene, poslovne, stambeno poslovne
i poslovno-stambene namjene) na području Grada Rijeke za razdoblje od jedne godine </t>
  </si>
  <si>
    <t>Nabava upravljanja sustavom ispisa</t>
  </si>
  <si>
    <t>27 mjeseci</t>
  </si>
  <si>
    <t>18.01.2016.</t>
  </si>
  <si>
    <t>04.12.2015.</t>
  </si>
  <si>
    <t>29.5.2012.</t>
  </si>
  <si>
    <t>21.12.2015.</t>
  </si>
  <si>
    <t>1.093.424,00</t>
  </si>
  <si>
    <t>Pojedinačni nalozi za rad i ugovori temeljem OS za izvođenje radova hitnih intervencija na objektima i uređajima Grada Rijeke u ukupnom iznosu od:</t>
  </si>
  <si>
    <t>6.705.856,64</t>
  </si>
  <si>
    <t>24.12.2015.</t>
  </si>
  <si>
    <t>2016/S 003-0002026
17-00-35/2015
Izvođenje građevinskih radova održavanja i hitnih intervencija na zgradama u samovlasništvu i većinskom vlasništvu Grada Rijeke u Rijeci - sklapanje okvirnog sporazuma s jednim gospodarskim subjektom koji obvezuje na sklapanje ugovora o javnoj nabavi</t>
  </si>
  <si>
    <t>28.09.2015.</t>
  </si>
  <si>
    <t>Ugovor o najmu osobnih automobila u 2016. godini</t>
  </si>
  <si>
    <t>29.12.2015.</t>
  </si>
  <si>
    <t>01.01.2016.-
31.12.2016.</t>
  </si>
  <si>
    <t>Ugovor o pružanju poštanskih usluga</t>
  </si>
  <si>
    <t>01.10.2015.-
31.12.2016.</t>
  </si>
  <si>
    <t xml:space="preserve">2016/S 003-0002778
                                                                                                                                               09-00-36/2015 
Nabava motornog benzina i dizel goriva na benzinskim postajama                                       </t>
  </si>
  <si>
    <t>11.01.2016.</t>
  </si>
  <si>
    <t>INA INDUSTRIJA NAFTE d.d.</t>
  </si>
  <si>
    <t xml:space="preserve">Nabava motornog benzina i dizel goriva na benzinskim postajama </t>
  </si>
  <si>
    <t>15.01.2016.</t>
  </si>
  <si>
    <t>15.01.2016.-
31.12.2016.</t>
  </si>
  <si>
    <t>01.02.2016.-
31.12.2016.</t>
  </si>
  <si>
    <t>Adriatic servis d.o.o.</t>
  </si>
  <si>
    <t>2.383.571,76 (Grad Rijeka = 1.971.312,25; Rijeka sport d.o.o. = 412.259,51)</t>
  </si>
  <si>
    <t>30.09.2015.</t>
  </si>
  <si>
    <t>15.01.2016.-31.12.2016.</t>
  </si>
  <si>
    <t>19.01.2016.</t>
  </si>
  <si>
    <t>Securitas Hrvatska d.o.o.</t>
  </si>
  <si>
    <t>31.01.2016.</t>
  </si>
  <si>
    <t>Održavanje elektroničke i električne opreme i instalacija u sportskim objektima Grada Rijeke u 2015. i 2016. godini</t>
  </si>
  <si>
    <t>07.09.2015.</t>
  </si>
  <si>
    <t>17.09.2015.</t>
  </si>
  <si>
    <t>02.12.2016.</t>
  </si>
  <si>
    <t>28.12.2015.</t>
  </si>
  <si>
    <t>30 dana</t>
  </si>
  <si>
    <t>S&amp;T Hrvatska d.o.o. i Harta d.o.o.</t>
  </si>
  <si>
    <t>2015/S 003-0007059
                                                                                                                                           02-01-26/2014                                            
Usluga projektiranja priključne infrastrukture za Nogometni stadion Kantrida</t>
  </si>
  <si>
    <t>2015/S 003-0004235 
                                                                                                                                               09-00-15/2014                                            
Nabava usluge čišćenja - zidnih, podnih, staklenih površina, opreme i inventara te okoliša</t>
  </si>
  <si>
    <t>2015/S 003-0008568
                                                                                                                                             09-00-14/2015                                       
Usluge čuvanja osoba i imovine</t>
  </si>
  <si>
    <t>2015/S 003-0004693
                                                                                                                                             09-00-33/2014                                            
Opskrba toplinskom energijom</t>
  </si>
  <si>
    <t>2015/S 003-0002067
                                                                                                                                      02-04-41/2014                                            
Uređenje sunčališta platoa i staze plaže Grčevo</t>
  </si>
  <si>
    <t>2015/S 003-0009763
                                                                                                                                               17-00-120/2014                                            
Sanacija fasade na Osnovnoj školi Vladimir Gortan u Rijeci</t>
  </si>
  <si>
    <t>2015/S 003-0009826 
                                                                                                                                             11-00-17/2014                                            
Obnavljanje tehnološkog jamstva Microsoft licenci putem Select Plus ugovora</t>
  </si>
  <si>
    <t>2015/S 0003-0002782
09-00-24/2015
Usluge oglašavanja u dnevnom tisku</t>
  </si>
  <si>
    <t>2015/S 003-0002622
09-00-17/2015
Opskrba toplinskom energijom</t>
  </si>
  <si>
    <t xml:space="preserve">2016/S 003-0002093
                                                                                                                                             09-00-15/2015                                            
Pružanje usluga čišćenja – zidnih, podnih, staklenih površina, opreme i inventara te okoliša </t>
  </si>
  <si>
    <t>2015/S 002-0033392
                                                                                                                                             01-01-06/2015                          
Izrada projektne dokumentacije za uređenje obalne šetnice s plažama-zapad:dionice A i B</t>
  </si>
  <si>
    <t xml:space="preserve">                                                                                                                                     17-00-77/2015                                            
Nabava odvjetničkih usluga- usluge iz Dodatka ll. B Zakona o javnoj nabavi</t>
  </si>
  <si>
    <t xml:space="preserve">2016/S 003-0002334 
                                                                                                                                            09-00-14/2015 
Usluge čuvanja osoba i imovine za potrebe Grada Rijeke u 2016. godini </t>
  </si>
  <si>
    <t xml:space="preserve">                                                                                                                                           17-00-06/2015                                            
Nabava odvjetničkih usluga- usluge iz Dodatka ll. B Zakona o javnoj nabavi</t>
  </si>
  <si>
    <t>2015/S 003-0036530
06-01-06/2015
Police za knjige</t>
  </si>
  <si>
    <t>2015/S 003-0036921
11-00-32/2015
Nabava računala i informatičke opreme putem operativnog leasinga</t>
  </si>
  <si>
    <t>2015/S 015-0038153
11-00-32/2015
Proširenje aplikacijskog sustava winGPS za proračunsko računovodstvo i upravljanje financijama - računalni program za proračunske korisnike Riznice Grada Rijeke</t>
  </si>
  <si>
    <t>6</t>
  </si>
  <si>
    <t>9</t>
  </si>
  <si>
    <t>16</t>
  </si>
  <si>
    <t>18</t>
  </si>
  <si>
    <t>21</t>
  </si>
  <si>
    <t>22</t>
  </si>
  <si>
    <t>26</t>
  </si>
  <si>
    <t>27</t>
  </si>
  <si>
    <t>28</t>
  </si>
  <si>
    <t>29</t>
  </si>
  <si>
    <t>33</t>
  </si>
  <si>
    <t>34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</si>
  <si>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</si>
  <si>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</si>
  <si>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</si>
  <si>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</si>
  <si>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</si>
  <si>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</si>
  <si>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</si>
  <si>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</si>
  <si>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</si>
  <si>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49</t>
  </si>
  <si>
    <t>50</t>
  </si>
  <si>
    <t>52</t>
  </si>
  <si>
    <t>53</t>
  </si>
  <si>
    <t>54</t>
  </si>
  <si>
    <t>55</t>
  </si>
  <si>
    <t>56</t>
  </si>
  <si>
    <t>57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</si>
  <si>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</si>
  <si>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</si>
  <si>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</si>
  <si>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</si>
  <si>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</si>
  <si>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</si>
  <si>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</si>
  <si>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</si>
  <si>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</si>
  <si>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</si>
  <si>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</si>
  <si>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</si>
  <si>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</si>
  <si>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</si>
  <si>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</si>
  <si>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</si>
  <si>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82</t>
  </si>
  <si>
    <t>83</t>
  </si>
  <si>
    <t>84</t>
  </si>
  <si>
    <t>85</t>
  </si>
  <si>
    <t>87</t>
  </si>
  <si>
    <t>88</t>
  </si>
  <si>
    <t>89</t>
  </si>
  <si>
    <t>90</t>
  </si>
  <si>
    <t>08.12.2015.</t>
  </si>
  <si>
    <t>22.01.2016.</t>
  </si>
  <si>
    <t>2.4.</t>
  </si>
  <si>
    <t>19.2.</t>
  </si>
  <si>
    <t>22.3.</t>
  </si>
  <si>
    <t>22.4.</t>
  </si>
  <si>
    <t>23.2.</t>
  </si>
  <si>
    <t>29.2.</t>
  </si>
  <si>
    <t>30.1.</t>
  </si>
  <si>
    <t>30.2.</t>
  </si>
  <si>
    <t>31.1.</t>
  </si>
  <si>
    <t>31.2.</t>
  </si>
  <si>
    <t>32.1.</t>
  </si>
  <si>
    <t>33.1.</t>
  </si>
  <si>
    <t>37.2.</t>
  </si>
  <si>
    <t>39.1.</t>
  </si>
  <si>
    <t>01.03.2015. - 31.12.2015</t>
  </si>
  <si>
    <t xml:space="preserve">                                                                                                                                            17-00-04/2015                                            
Nabava odvjetničkih usluga - usluge iz Dodatka ll. B Zakona o javnoj nabavi</t>
  </si>
  <si>
    <t xml:space="preserve">                                                                                                                      17-00-05/2015                                            
Nabava odvjetničkih usluga - usluge iz Dodatka ll. B Zakona o javnoj nabavi</t>
  </si>
  <si>
    <t>42.</t>
  </si>
  <si>
    <t>43.1.</t>
  </si>
  <si>
    <t>44.</t>
  </si>
  <si>
    <t>44.1.</t>
  </si>
  <si>
    <t>44.2.</t>
  </si>
  <si>
    <t>U Rijeci, 23.09.2015. godine</t>
  </si>
  <si>
    <t>Ugovor o pružanju usluga:     Pružanje mjera obvezne preventivne dezinfekcije, dezinsekcije i deratizacije na području grada Rijeke na području Grada Rijeke u 2015. godini</t>
  </si>
  <si>
    <t>Ugovor o pružanju telekomunikacijskih usluga u mobilnoj mreži - VPN-u</t>
  </si>
  <si>
    <t xml:space="preserve">2016/S 003-0001042
                                                                                                                                        09-00-31/2015 
Nabava poštanskih usluga za potrebe Grada Rijeke                                        </t>
  </si>
  <si>
    <r>
      <t xml:space="preserve">2016/S 003-0001042
                                                                                                                                        09-00-31/2015 
Nabava poštanskih usluga za potrebe Grada Rijeke                                 </t>
    </r>
    <r>
      <rPr>
        <sz val="10"/>
        <rFont val="Arial"/>
        <family val="2"/>
        <charset val="238"/>
      </rPr>
      <t xml:space="preserve">       </t>
    </r>
  </si>
  <si>
    <t xml:space="preserve">2015/S 002-0036522
11-00-37/2015
Nabava upravljanja sustavom ispisa s namjerom sklapanja okvirnog sporazuma s jednim gospodarskim
subjektom </t>
  </si>
  <si>
    <t>Pojedinačni nalozi za rad i ugovori temeljem OS za izvođenje građevinskih radova održavanja i hitnih intervencija na zgradama u samovlasništvu i većinskom vlasništvu Grada Rijeke u Rijeci u ukupnom iznosu od: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</si>
  <si>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plaćeno više od ugovorenog zbog promjene stope PDV-a</t>
    </r>
  </si>
  <si>
    <t>27.01.2015.</t>
  </si>
  <si>
    <t xml:space="preserve">
30.01.2014.
09.09.2014.</t>
  </si>
  <si>
    <t xml:space="preserve">2013/S 003-0005189
02-04-21/2013 
 Izvođenje radova privremenih priključaka i održavanje razvodnih ormara za privremene
priključke tijekom 2014. godine
Dodatak I Ugovoru
 </t>
  </si>
  <si>
    <t>Ugovor o pružanju usluga:     Pružanje mjera obvezne preventivne dezinfekcije, dezinsekcije i deratizacije na području grada Rijeke na području Grada Rijeke u 2016. godini</t>
  </si>
  <si>
    <t>29.01.2016.</t>
  </si>
  <si>
    <t>Dodatak I Ugovora o pružanju usluga sakupljanja napuštenih i izgubljenih životinja te njihovo zbrinjavanje i usluge higijeničarske službe na području Grada Rijeke u 2015. g. (promjena cijene i količine)</t>
  </si>
  <si>
    <t>05.10.2015.</t>
  </si>
  <si>
    <r>
      <t xml:space="preserve">3.963.382,53
</t>
    </r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
prekoračenje izvršenja ugovora  zbog povećaja broja mjernih mjesta</t>
    </r>
  </si>
  <si>
    <r>
      <t xml:space="preserve">1.265.598,35
</t>
    </r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
prekoračenje izvršenja ugovora  zbog povećaja broja korisnika usluge</t>
    </r>
  </si>
  <si>
    <t>2014/S 002-0036416     
                                                                                                                                             17-00-13/2014                                            
Sanacija sportske dvorane Osnovne škole Srdoči 
Dodatak I Ugovoru (dodatni radovi)
i
Dodatak II Ugovoru (dodatni radovi)</t>
  </si>
  <si>
    <t xml:space="preserve">
22.10.2014.
15.12.2014.
06.03.2015.
</t>
  </si>
  <si>
    <t xml:space="preserve">
2.095.987,19
119.912,50
148.377,75</t>
  </si>
  <si>
    <t xml:space="preserve">
70 kalendarskih dana
60 kalendarskih dana
75 kalendarskih dana</t>
  </si>
  <si>
    <t xml:space="preserve">
Otvoreni 
postupak
Pregovarači postupak bez prethodne objave</t>
  </si>
  <si>
    <t>34.</t>
  </si>
  <si>
    <t>34.1.</t>
  </si>
  <si>
    <t>34.2.</t>
  </si>
  <si>
    <t>40.2.</t>
  </si>
  <si>
    <t>2014/S 003-0044854
17-00-11/2014
Sanacija sportske dvorane Osnovne škole Brajda
Dodatak I Ugovoru (produljenje roka)
Dodatak II Ugovoru (produljenje roka i dodatni radovi)
Dodatak III Ugovoru (dodatni radovi)
Dodatak IV Ugovoru (produljenje roka)</t>
  </si>
  <si>
    <t xml:space="preserve">Otvoreni postupak
</t>
  </si>
  <si>
    <t xml:space="preserve">
17.09.2014.
15.12.2014.
31.12.2015.
24.02.2015.
26.02.2015.</t>
  </si>
  <si>
    <t xml:space="preserve">
90 kalendarskih dana
47 kalendarskih dana
30 kalendarskih dana
15 kalendarskih dana</t>
  </si>
  <si>
    <r>
      <t xml:space="preserve">799.308,94
</t>
    </r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naplata penala u iznosu od 39.956,45</t>
    </r>
  </si>
  <si>
    <r>
      <t xml:space="preserve">2.252.237,63
</t>
    </r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naplata penala i razlika neizvršenih radova u iznosu 40.714,05</t>
    </r>
  </si>
  <si>
    <t>25.01.2016.</t>
  </si>
  <si>
    <t>08.02.2016.</t>
  </si>
  <si>
    <t xml:space="preserve">2016/S 003-0002605
                                                                                                                                             06-01-07/2016                                            
Usluga tiskanja materijala u 2016. godini </t>
  </si>
  <si>
    <t>ANTON d.o.o. Poreč</t>
  </si>
  <si>
    <t>19.02.2016.</t>
  </si>
  <si>
    <t>2016/S 003-0004486
                                                                                                                                             01-01-11/2016                                            
Izrada Glavnog plana razvoja riječkog prometnog pravca na području grada Rijeke</t>
  </si>
  <si>
    <t>01.10.2015.</t>
  </si>
  <si>
    <t>2016/S 003-0004550
                                                                                                                                             11-00-33/2015                                            
Konsolidacija Internet Edge sustava</t>
  </si>
  <si>
    <t>SPAN d.o.o.</t>
  </si>
  <si>
    <t>2016/S 015-0006746
                                                                                                                                             11-00-25/2016                                            
Nabava licenci za aplikacijski sustav winGPS</t>
  </si>
  <si>
    <t>Infomare d.o.o. Rijeka</t>
  </si>
  <si>
    <t>29.03.2016.</t>
  </si>
  <si>
    <t>2016/S 003-0007325
                                                                                                                                             02-01-05/2015                                       
Izvođenje javnih radova na građevini Rekonstrukcija kolno pješačkog prilaza za zgrade branitelja I faza</t>
  </si>
  <si>
    <t>GP "Krk" d.d. Krk</t>
  </si>
  <si>
    <t>04.04.2016.</t>
  </si>
  <si>
    <t>VG5 d.o.o. Ljubljana</t>
  </si>
  <si>
    <t xml:space="preserve">Zajednica ponuditelja: GEKOM d.o.o.; MCRIT s.l.; Oikon d.o.o. </t>
  </si>
  <si>
    <t>2016/S 003-0000300
                                                                                                                                             08-00-01/2015                                            
Usluge osiguranja imovine Grada Rijeke i imovine Rijeka sporta d.o.o. u 2016. godini                                                                                                                                                                                                                                                                        
                                                                                                                                             08-00-01/2015                                                                                                                                                            Dodatne usluge osiguranja imovine Grada Rijeke - dodatak ugovoru</t>
  </si>
  <si>
    <t xml:space="preserve">30.12.2015.
04.03.2016.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</si>
  <si>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1.871.945,91 (Grad Rijeka = 1.505.086,57; Rijeka sport d.o.o. = 366.859,34)
37.751,57 (Grad Rijeka)
</t>
  </si>
  <si>
    <t xml:space="preserve">01.01.2016.-31.12.2016.
05.03.2016.-31.12.2016.
</t>
  </si>
  <si>
    <t>2016/S 003-0004362
                                                                                                                                             10-00-22/2015  
Odvjetničke usluge</t>
  </si>
  <si>
    <t>04.01.2016.</t>
  </si>
  <si>
    <t>20.04.2016.</t>
  </si>
  <si>
    <t xml:space="preserve">                                                                                                                      17-00-76/2015                                            
Nabava odvjetničkih usluga - usluge iz Dodatka ll. B Zakona o javnoj nabavi</t>
  </si>
  <si>
    <t>02.02.2016.</t>
  </si>
  <si>
    <t>01.01.2016.- 
31.12.2016.</t>
  </si>
  <si>
    <t>30.05.2016.</t>
  </si>
  <si>
    <t>2016/S 003-0012396
                                                                                                                                             11-00-63/2016                                            
Nabava Microsoft licenci putem Select Plus ugovora</t>
  </si>
  <si>
    <t xml:space="preserve">
Otvoreni postupak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</si>
  <si>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5.157.758,73 </t>
  </si>
  <si>
    <t>METALBENETON d.o.o. SVETI KRIŽ ZAČRETJE</t>
  </si>
  <si>
    <t>23.06.2016.</t>
  </si>
  <si>
    <t>2016/S 003-0014123
                                                                                                                                             17-00-29/2016   
Energetska obnova Osnovne škole Kantrida - 1. faza radova</t>
  </si>
  <si>
    <t>Izo građenje konzalting d.o.o. Osijek</t>
  </si>
  <si>
    <t>HRVOJE URUMOVIĆ; LJEVAONICA UMJETNINA ALU D.O.O. Zagreb</t>
  </si>
  <si>
    <t>01.07.2016.</t>
  </si>
  <si>
    <t>2016/S 003-0015545
                                                                                                                                             07-00-03/2016   
Održavanja elektroničke i električne opreme i instalacija u sportskim objektima Grada Rijeke</t>
  </si>
  <si>
    <t>20.06.2016.</t>
  </si>
  <si>
    <t>22.07.2016.</t>
  </si>
  <si>
    <t>STOLARIJA GOOOD d.o.o. Osijek</t>
  </si>
  <si>
    <t>2016/S 003-0016679
                                                                                                                                             17-00-31/2016   
Sanacija unutrašnjosti sportske dvorane Osnovne škole Srdoči</t>
  </si>
  <si>
    <t>Infomare d.o.o. Zagreb</t>
  </si>
  <si>
    <t>2016/S 003-0021531
                                                                                                                                             06-02-17/2016   
Usluga izrade skulpture Riječkog dvoglavog orla</t>
  </si>
  <si>
    <t>i4next leasing Croatia d.o.o.</t>
  </si>
  <si>
    <t>25.10.2016.</t>
  </si>
  <si>
    <t>2016/S 003-0023722
                                                                                                                                             11-00-15/2016  
Nabava računala i informatičke opreme putem operativnog leasinga</t>
  </si>
  <si>
    <t>2016/S002-0016901
02-01-36/2016
Izvođenje javnih radova na građevini rekonstrukcija raskrižja Škurinjska draga u Rijeci</t>
  </si>
  <si>
    <t>31.03.2017.</t>
  </si>
  <si>
    <t>2016/S 015-0018505
                                                                                                                                             11-00-26/2016   
Usluga uvođenja modula Riznice u poslovni sustav Grada Rijeke s nadogradnjom</t>
  </si>
  <si>
    <t>05.09.2016.</t>
  </si>
  <si>
    <t>2016/S 003-0012755
                                                                                                                                             17-00-15/2016                                     
Energetska obnova Podcentra predškolskog odgoja Turnić
2016/S 003-0023803
                                                                                                                                             17-00-87/2016   
Dodatni radovi na energetskoj obnovi PPO Turnić</t>
  </si>
  <si>
    <t>Otvoreni postupak
Pregovarački postupak bez prethodne objave</t>
  </si>
  <si>
    <t>07.06.2016.
18.10.2016.</t>
  </si>
  <si>
    <t>855.996,26
213.958,40</t>
  </si>
  <si>
    <t>3 mjeseca
21.10.2016.</t>
  </si>
  <si>
    <t>Gradel, Vukovina, Velika Gorica</t>
  </si>
  <si>
    <t>2016/S 003-0012751
                                                                                                                                             17-00-13/2016                                     
Energetska obnova Podcentra predškolskog odgoja Krijesnica
2016/S 003-0023804
                                                                                                                                             17-00-88/2016   
Dodatni radovi na energetskoj obnovi PPO Krijesnica</t>
  </si>
  <si>
    <t xml:space="preserve">
Otvoreni postupak
Pregovarački postupak bez prethodne objave</t>
  </si>
  <si>
    <t>806.113,25
201.430,93</t>
  </si>
  <si>
    <t>11.08.2016.</t>
  </si>
  <si>
    <t>2016/S 003-0027184
                                                                                                                                             02-04-18/2016  
Opskrba električnom energijom</t>
  </si>
  <si>
    <t>HEP - Opskrba d.o.o. Zagreb</t>
  </si>
  <si>
    <t>03.01.2017.</t>
  </si>
  <si>
    <t>2017/S 003-0000733
                                                                                                                                             09-00-19/2016
Pružanje usluga čišćenja - zidnih, podnih, staklenih površina, opreme i inventara te okoliša</t>
  </si>
  <si>
    <t>Samsic d.o.o. Zagreb</t>
  </si>
  <si>
    <t>25.01.2017.</t>
  </si>
  <si>
    <t>30.12.2016.</t>
  </si>
  <si>
    <t>CROATIA osiguranje d.d. Zagreb</t>
  </si>
  <si>
    <t>2016/S 003-0026979
09-00-23/2016
Najam službenih automobila za potrebe Grada Rijeke</t>
  </si>
  <si>
    <t>04.11.2016.</t>
  </si>
  <si>
    <t>31.10.2016.</t>
  </si>
  <si>
    <t>26.01.2017.</t>
  </si>
  <si>
    <t xml:space="preserve">
Otvoreni postupak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</si>
  <si>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01.01.2017.-31.12.2017.</t>
  </si>
  <si>
    <t>2016/S 003-0029187
09-00-26/2016
Pružanje telekomunikacijskih usluga u mobilnoj mreži - VPN usluga (zajednička nabava s komunalnim, trgovačkim društvima i ustanovama - 12 sudionika)</t>
  </si>
  <si>
    <t>14.11.2016.</t>
  </si>
  <si>
    <t>01.01.2017.-31.12.2018.</t>
  </si>
  <si>
    <t>Vodogradnja Rijeka d.o.o. Kukuljanovo</t>
  </si>
  <si>
    <t xml:space="preserve">6.604.070,60
 Grada Rijeka=
6.071.482,40 
 </t>
  </si>
  <si>
    <t xml:space="preserve">925.382,68
za Grad Rijeku: 662.463,50
</t>
  </si>
  <si>
    <t>21.11.2016.</t>
  </si>
  <si>
    <t>22.11.2016.</t>
  </si>
  <si>
    <t xml:space="preserve">2017/S 003-0002781
                                                                                                                                             09-00-28/2016                                          
Usluge oglašavanja u dnevnom tisku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</si>
  <si>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02.01.2017.</t>
  </si>
  <si>
    <t>Zajednica ponuditelja: Randić i suradnici d.o.o.; ARHITEKTONSKI BIRO KUZMANIĆ
ANTE d.o.o.</t>
  </si>
  <si>
    <t xml:space="preserve">2017/S 003-0003088
                                                                                                                                             06-02-24/2016                                          
Usluge izrade izvedbenog projekta T građevine u ex bloku Rikard Benčić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</si>
  <si>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2017/S 003-0003267
                                                                                                                                             11-00-75/2016                                          
Usluga dodatne nadogradnje modula Riznica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</si>
  <si>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27.01.2017.</t>
  </si>
  <si>
    <t>11 mjeseci</t>
  </si>
  <si>
    <t xml:space="preserve">2017/S 003-0003270
                                                                                                                                             11-00-72/2016                                          
Nabava licenci za aplikacijski sustav winGPS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</si>
  <si>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20.01.2017.</t>
  </si>
  <si>
    <t>02.03.2017.</t>
  </si>
  <si>
    <t>KONAČNI DATUM ISPORUKE ROBE, PRUŽANJA USLUGE ILI IZVOĐENJA RADOVA</t>
  </si>
  <si>
    <t>KONAČNI DATUM ISPORUKE ROBE, PRUŽANJA USLUGE ILI IZVOĐENJA RADOVA OS-a / UGOVORA</t>
  </si>
  <si>
    <t>Sukladno članku 28. stavak 2. Zakona o javnoj nabavi ("Narodne novine" broj 120/16) objavljuje se</t>
  </si>
  <si>
    <t>20.1.</t>
  </si>
  <si>
    <t>15.02.2017.</t>
  </si>
  <si>
    <t xml:space="preserve">2017/S 003-0004980
                                                                                                                                             09-00-21/2016      
Isporuka toplinske energije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</si>
  <si>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2017/S 003-0004982
                                                                                                                                             09-00-23/2016      
Najam dva službena automobila
koji kao pogonsko gorivo koriste stlačeni prirodni plin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</si>
  <si>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10.02.2017.</t>
  </si>
  <si>
    <t>A.C. Integra d.o.o. Rijeka</t>
  </si>
  <si>
    <t>Ugovor o pružanju usluga:     Pružanje mjera obvezne preventivne dezinfekcije, dezinsekcije i deratizacije na području grada Rijeke na području Grada Rijeke u 2017. godini</t>
  </si>
  <si>
    <t>Hausler d.o.o. Viškovo</t>
  </si>
  <si>
    <t>2017/S 003-0001541
                                                                                                                                             02-05-03/2016
Pružanje usluga preseljenja stvari iz stanova i poslovnih prostora u vlasništvu Grada Rijeke u ovršnim postupcima u 2017. godini</t>
  </si>
  <si>
    <t>04.01.2017.</t>
  </si>
  <si>
    <t>04.01.2017.-
31.12.2017.</t>
  </si>
  <si>
    <t>16.01.2017.</t>
  </si>
  <si>
    <t>Najam službenih automobila za potrebe Grada Rijeke</t>
  </si>
  <si>
    <t>18.11.2016.</t>
  </si>
  <si>
    <t>ugovor raskinut</t>
  </si>
  <si>
    <t>11.01.2017.</t>
  </si>
  <si>
    <t>23.11.2015.</t>
  </si>
  <si>
    <t>15.12.2016.</t>
  </si>
  <si>
    <t>28.10.2016.</t>
  </si>
  <si>
    <t>26.08.2016.</t>
  </si>
  <si>
    <t>01.09.2016.</t>
  </si>
  <si>
    <t>16.09.2016.</t>
  </si>
  <si>
    <t>Pružanje usluga upravljanja nekretninama kojima gospodari Grad Rijeka (162 ugovora za nekretnine kojima Grad gospodari u cijelosti i 126 ugovora kojima Grad gospodari u dijelu većem od jedne polovine)</t>
  </si>
  <si>
    <t>8.921.656,04</t>
  </si>
  <si>
    <t>01.01.2016. 31.12.2016.</t>
  </si>
  <si>
    <t>Pružanje usluga upravljanja nekretninama kojima gospodari Grad Rijeka (15 ugovora za nekretnine kojima Grad gospodari u cijelosti i 123 ugovora kojima Grad gospodari u dijelu većem od jedne polovine)</t>
  </si>
  <si>
    <t>27.01.2016.</t>
  </si>
  <si>
    <t>Ri Stan d.o.o. Rijeka</t>
  </si>
  <si>
    <t>Ugovor o pružanju usluga objedinjene naplate troškova stanovanja - DIO KOJI SE ODNOSI NA GRAD RIJEKU- obuhvaća Odjel za gopodarenje imovinom i Odjel za komunalni sustav</t>
  </si>
  <si>
    <t>28.01.2016.</t>
  </si>
  <si>
    <t xml:space="preserve">
                                                                                                                                             09-00-18/2016                                   
Usluge čuvanja osoba i imovine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</si>
  <si>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07.02.2017.</t>
  </si>
  <si>
    <t>20.07.2015.</t>
  </si>
  <si>
    <t>19.10.2016.</t>
  </si>
  <si>
    <t>02.06.2016.</t>
  </si>
  <si>
    <t>28.02.2017.</t>
  </si>
  <si>
    <t>43.</t>
  </si>
  <si>
    <t xml:space="preserve">2015/S 005-0037938
Usluga objedinjene naplate troškova stanovanja za Grad Rijeku, Energo, KD VIK i KD Čistoća (Energo - centralno tijelo provedbe)
</t>
  </si>
  <si>
    <r>
      <t xml:space="preserve">3.851.739,53
 </t>
    </r>
    <r>
      <rPr>
        <u/>
        <sz val="10"/>
        <rFont val="Arial"/>
        <family val="2"/>
        <charset val="238"/>
      </rPr>
      <t>Napomena</t>
    </r>
    <r>
      <rPr>
        <sz val="10"/>
        <rFont val="Arial"/>
        <family val="2"/>
        <charset val="238"/>
      </rPr>
      <t>:
plaćeno više od ugovorenog zbog promjene stope PDV-a i tečajnih razlika</t>
    </r>
  </si>
  <si>
    <t xml:space="preserve">
                                                                                                                                             10-00-20/2016
Odvjetničke usluge (zastupanje u građanskim predmetima, zemljišno knjižni i stečajni postupci)</t>
  </si>
  <si>
    <t>2013/S 003-0013829
11-00-13/2013
Nabava servera i diskovnog podsustava putem operativnog leasinga
Dodatak I ugovoru
2016/S 003-0026463
Nabava proširenja memorije poslužitelja putem operativnog leasinga</t>
  </si>
  <si>
    <t xml:space="preserve">
Otvoreni postupak 
Pregovarački postupak bez prethodne objave</t>
  </si>
  <si>
    <t>23.12.2013.
24.11.2016.</t>
  </si>
  <si>
    <t>8.691.474,71 
23.750,00</t>
  </si>
  <si>
    <t>60 mjeseci
26 mjeseci</t>
  </si>
  <si>
    <t>2017/S 003-0004278
                                                                                                                                             09-00-27/2016                                          
Pružanje javne govorne usluge u fiksnoj telefoniji, usluga prijenosa podataka i usluga stalnoga pristupa
internetu
Grupa 1) Pružanje usluga stalnog pristupa
internetu</t>
  </si>
  <si>
    <t>2017/S 003-0004278
                                                                                                                                             09-00-27/2016                                          
Pružanje javne govorne usluge u fiksnoj telefoniji, usluga prijenosa podataka i usluga stalnoga pristupa
internetu
Grupa 2) Pružanje javne govorne usluge u
fiksnoj telefoniji i usluga prijenosa podataka</t>
  </si>
  <si>
    <r>
      <t xml:space="preserve">2.681.193,08
</t>
    </r>
    <r>
      <rPr>
        <u/>
        <sz val="10"/>
        <rFont val="Arial"/>
        <family val="2"/>
        <charset val="238"/>
      </rPr>
      <t xml:space="preserve"> Napomena</t>
    </r>
    <r>
      <rPr>
        <sz val="10"/>
        <rFont val="Arial"/>
        <family val="2"/>
        <charset val="238"/>
      </rPr>
      <t>:
plaćeno više od ugovorenog zbog tečajnih razlika</t>
    </r>
  </si>
  <si>
    <t>2015/S 015-0038411
17-00-65/2015
Sanacija paviljona tržnice Brajda - II faza</t>
  </si>
  <si>
    <t xml:space="preserve">2016/S 003-0010789
                                                                                                                                             17-00-25/2016                                     
Energetska obnova Osnovne škole Nikola Tesla
Dodatak I
Dodatak II
</t>
  </si>
  <si>
    <t xml:space="preserve">
17.05.2016.
14.10.2016.
15.11.2016.</t>
  </si>
  <si>
    <t xml:space="preserve">
6.515.985,75
391.806,36
30.403,18
</t>
  </si>
  <si>
    <t xml:space="preserve">2016/S 003-0013217
                                                                                                                                             17-00-27/2016                                     
Energetska obnova Osnovne škole Fran Franković
Dodatak I Ugovoru 
</t>
  </si>
  <si>
    <t xml:space="preserve">
08.06.2016.
19.08.2016.</t>
  </si>
  <si>
    <t xml:space="preserve">
1.277.500,00
122.087,50</t>
  </si>
  <si>
    <t>2017/S 003-0001117
                                                                                                                                             08-00-07/2016 
Usluga osiguranja imovine Grada Rijeke naknadno preuzete na upravljanje</t>
  </si>
  <si>
    <t>16.12.2016.</t>
  </si>
  <si>
    <t>2015/S 003-0022123
                                                                                                                                     02-01-37/2014  
Izgradnja stambenih ulica OU8a-faza 1 i 2, OU9, OUVIa-faza 1, OUVIb-faza 1 i 2 i kolno pješačkog prilaza i
pješačke površine PP10 – faza 1 sa komunalnom infrastrukturom na Martinkovcu u Rijeci
Dodatak I Ugovoru
Dodatak II Ugovoru
Dodatak III Ugovoru
Dodatak IV Ugovoru</t>
  </si>
  <si>
    <t xml:space="preserve">
21.04.2015.
09.05.2016.
30.12.2016.
24.03.2017.
13.04.2017.</t>
  </si>
  <si>
    <t xml:space="preserve">19.931.907,15
za Grad Rijeku:
12.913.160,03
101.795,36 </t>
  </si>
  <si>
    <t>06.05.2017.</t>
  </si>
  <si>
    <t>2015/S 002-0005079
                                                                                                                                               02-01-38/2014         
Usluga stručnog i obračunskog nadzora i koordinatora II zaštite na radu nad izgradnjom stambenih ulica OU8a-faza 1 i 2, OU9, OUVIa-faza 1, OUVIb-faza 1 i 2 i kolno pješačkog prilaza i
pješačke površine PP10 – faza 1 sa komunalnom infrastrukturom na Martinkovcu u Rijeci
Dodatak I Ugovoru
Dodatak II Ugovoru
Dodatak III Ugovoru</t>
  </si>
  <si>
    <t xml:space="preserve">
08.09.2015.
30.12.2016.
13.04.2017.
02.05.2017.</t>
  </si>
  <si>
    <t xml:space="preserve">
665.625,00
za Grad Rijeku: 445.875,00
44.776,59</t>
  </si>
  <si>
    <t>30.09.2016.</t>
  </si>
  <si>
    <t>31.07.2017.</t>
  </si>
  <si>
    <t>30.03.2017.</t>
  </si>
  <si>
    <t>16.08.2017.</t>
  </si>
  <si>
    <t>07.04.2017.</t>
  </si>
  <si>
    <t xml:space="preserve">50 radnih dana </t>
  </si>
  <si>
    <t>Kvarner graditeljstvo d.o.o.</t>
  </si>
  <si>
    <t>24.05.2017.</t>
  </si>
  <si>
    <t>Godina gradbeništvo in druge storitve d.o.o. Kozina, Slovenija</t>
  </si>
  <si>
    <t>27.03.2017.</t>
  </si>
  <si>
    <t>13.07.2017.</t>
  </si>
  <si>
    <t>23.08.2017.</t>
  </si>
  <si>
    <t>30.08.2017.</t>
  </si>
  <si>
    <t>10.04.2017.</t>
  </si>
  <si>
    <t>01.01.2016.</t>
  </si>
  <si>
    <t>14.08.2017.</t>
  </si>
  <si>
    <t>2015/S 015-0028963
                                                                                                                                               06-02-04/2015 
Radovi na ugradnji sustava zaštite od djelovanja
kapilarne vlage i sanacije oštećenih zidova zgrade HNK Ivana pl. Zajca u Rijeci
2017/S 003-0003090
06-02-27/2016
Dodatni radovi na ugradnji sustava zaštite od djelovanja kapilarne vlage i sanacije oštećenih zidova zgrade HNK Ivana pl. Zajca u Rijeci</t>
  </si>
  <si>
    <t xml:space="preserve">
Pregovarački postupak bez prethodne objave
Pregovarački postupak bez prethodne objave</t>
  </si>
  <si>
    <t xml:space="preserve">
14.09.2015.
21.12.2016.</t>
  </si>
  <si>
    <t xml:space="preserve">
1.522.504,75
380.513,53</t>
  </si>
  <si>
    <t xml:space="preserve">
28.09.2015.-
30.09.2016.
31.12.2016.</t>
  </si>
  <si>
    <t xml:space="preserve">
1.488.012,32
380.513,53</t>
  </si>
  <si>
    <t>10.07.2017.</t>
  </si>
  <si>
    <t>04.05.2017.</t>
  </si>
  <si>
    <t>17.04.2017.</t>
  </si>
  <si>
    <t>Marine and Energy Solutions DIV d.o.o. Zagreb</t>
  </si>
  <si>
    <t>2017/S 0F3-0006880
                                                                                                                                             02-01-09/2017     
Uređenje trga ispred odarnica na groblju Kozala</t>
  </si>
  <si>
    <t>Zajednica ponuditelja: G.P.P. MIKIĆ d.o.o. i HAUSLER d.o.o.</t>
  </si>
  <si>
    <t>17.2.</t>
  </si>
  <si>
    <t>17.3.</t>
  </si>
  <si>
    <t>17.4.</t>
  </si>
  <si>
    <t>24.</t>
  </si>
  <si>
    <t>24.1.</t>
  </si>
  <si>
    <t>24.2.</t>
  </si>
  <si>
    <t>24.3.</t>
  </si>
  <si>
    <t>25.4.</t>
  </si>
  <si>
    <t>29.3.</t>
  </si>
  <si>
    <t>37.3.</t>
  </si>
  <si>
    <t>39.2.</t>
  </si>
  <si>
    <t>45.</t>
  </si>
  <si>
    <t>46.</t>
  </si>
  <si>
    <t>47.</t>
  </si>
  <si>
    <t>1</t>
  </si>
  <si>
    <t>2</t>
  </si>
  <si>
    <t>51</t>
  </si>
  <si>
    <t>60</t>
  </si>
  <si>
    <t>61</t>
  </si>
  <si>
    <t>62</t>
  </si>
  <si>
    <t>96</t>
  </si>
  <si>
    <t xml:space="preserve">2017/S 003-0003092
                                                                                                                                             06-02-22/2016     
Radovi na adaptaciji dijela H zgrade u bivšem kompleksu Rikard Benčić    
Dodatak I Ugovoru   
Dodatak II Ugovoru
Dodatni radovi na adaptaciji dijela H zgrade u bivšem kompleksu Rikard Benčić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</si>
  <si>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27.12.2016.
16.05.2017.
10.07.2017.</t>
  </si>
  <si>
    <t xml:space="preserve">
5.907.670,11
886.150,51
</t>
  </si>
  <si>
    <t xml:space="preserve">
120 dana
do 10.07.2017.</t>
  </si>
  <si>
    <t xml:space="preserve">
5.907.670,11
886.150,51</t>
  </si>
  <si>
    <t>MDB d.o.o.podružnica Omišalj</t>
  </si>
  <si>
    <t>30.01.2017.</t>
  </si>
  <si>
    <t xml:space="preserve">2017/S 003-0001475
                                                                                                                                             17-00-03/2016
Usluge upravljanja nekretninama kojima gospodari Grad Rijeka (stambene, poslovne, stambeno-poslovne,
poslovno-stambene namjene) na području Grada Rijeke za razdoblje 01.01.2017. - 31.12.2018. </t>
  </si>
  <si>
    <t>3</t>
  </si>
  <si>
    <t>4</t>
  </si>
  <si>
    <t>7</t>
  </si>
  <si>
    <t>13</t>
  </si>
  <si>
    <t>15</t>
  </si>
  <si>
    <t>19</t>
  </si>
  <si>
    <t>20</t>
  </si>
  <si>
    <t>23</t>
  </si>
  <si>
    <t>24</t>
  </si>
  <si>
    <t>25</t>
  </si>
  <si>
    <t>30</t>
  </si>
  <si>
    <t>31</t>
  </si>
  <si>
    <t>32</t>
  </si>
  <si>
    <t>35</t>
  </si>
  <si>
    <t>36</t>
  </si>
  <si>
    <t>42</t>
  </si>
  <si>
    <t>47</t>
  </si>
  <si>
    <t>48</t>
  </si>
  <si>
    <t>LOKVE d.o.o. Lokve</t>
  </si>
  <si>
    <t>2017/S 0F3-0022587
                                                                                                                                             06-02-14/2017
Radovi na uređenju interijera prostora Rijeka 2020</t>
  </si>
  <si>
    <t>Eding d.o.o. Zagreb</t>
  </si>
  <si>
    <t>2018/S 0F3-0000575
                                                                                                                                             02-04-38/2017
Opskrba električnom energijom Grada Rijeke i proračunskih korisnika</t>
  </si>
  <si>
    <t>EKONERG - institut za energetiku i zaštitu okoliša d.o.o.</t>
  </si>
  <si>
    <t>27.12.2017.</t>
  </si>
  <si>
    <t>01.12.2017.</t>
  </si>
  <si>
    <t xml:space="preserve">2017/S F-21-0026765
                                                                                                                                        09-00-16/2017
Nabava poštanskih usluga za potrebe Grada Rijeke                                        </t>
  </si>
  <si>
    <t>01.01.2018.-31.12.2018.</t>
  </si>
  <si>
    <t>28.12.2017.</t>
  </si>
  <si>
    <t>3.098.725,35 
(Grad Rijeka = 2.747.563,03; Rijeka sport d.o.o. = 351.163,32</t>
  </si>
  <si>
    <t>29.12.2017.</t>
  </si>
  <si>
    <t>2017/S 003-0006387
                                                                                                                                             02-01-41/2016                                   
Izvođenje javnih radova na
izgradnji upojne građevine na Martinkovcu u Rijeci
Dodatak I Ugovoru</t>
  </si>
  <si>
    <t>29.06.2017.</t>
  </si>
  <si>
    <t xml:space="preserve"> 
01.01.2017.-31.12.2017.
</t>
  </si>
  <si>
    <t>31.12.2017.</t>
  </si>
  <si>
    <t xml:space="preserve">2018/S 0F3-0001429                                         
                                                                                                                                             08-00-01/2017                                        
Usluge osiguranja imovine Grada Rijeke i imovine Rijeka sporta d.o.o. u 2018. godini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</si>
  <si>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osiguranje d.d. Zagreb </t>
  </si>
  <si>
    <t>30.12.2017.</t>
  </si>
  <si>
    <t>2017/S 0F2-0011688
                                                                                                                                             17-00-40/2017                                     
Uređenje unutrašnjosti Osnovne škole Nikola Tesla
Dodatak I Ugovoru
Dodatak II Ugovoru</t>
  </si>
  <si>
    <t>11.12.2017.</t>
  </si>
  <si>
    <t>26.01.2018.</t>
  </si>
  <si>
    <t>2018/S 0F3-0000564
                                                                                                                                             17-00-107/2017
Sustav upravljanja imovinom Grada Rijeke - baza imovine II. faza - nabava licenci</t>
  </si>
  <si>
    <t>10.04.2017. -31.12.2017.</t>
  </si>
  <si>
    <t>15.10.2017.</t>
  </si>
  <si>
    <t xml:space="preserve">2017/S 0F3-0024926
                                                                                                                                             11-00-51/2017                                          
Nabava računala i informatičke opreme putem operativnog leasinga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</si>
  <si>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30.10.2017.</t>
  </si>
  <si>
    <t>20.11.2017.</t>
  </si>
  <si>
    <t>19.07.2017.</t>
  </si>
  <si>
    <t>18.12.2017.</t>
  </si>
  <si>
    <t>150 dana</t>
  </si>
  <si>
    <t>08.12.2017.</t>
  </si>
  <si>
    <t>Ugovor sporazumno  raskinut 17.07.2017.</t>
  </si>
  <si>
    <t xml:space="preserve">2017/S 003-0001110
                                                                                                                                             08-00-01/2016                                            
Usluge osiguranja imovine Grada Rijeke i imovine Rijeka sporta d.o.o. u 2017. godini  
2017/S 014-0014878                                            08-00-01/2016                                                       Dodatak I Ugovoru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</si>
  <si>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28.12.2016.
27.06.2017.</t>
  </si>
  <si>
    <t>3.089.656,89 
(Grad Rijeka = 2.701.737,88; Rijeka sport d.o.o. = 387.919,01
19.073,88 (Grad Rijeka)</t>
  </si>
  <si>
    <t>2017/S 0F2-0008890
                                                                                                                                             17-00-39/2017   
Energetska obnova Osnovne škole Kantrida (sanacija fasade) - 2. faza
Dodatak I Ugovoru
Dodatak II Ugovoru                          Dodatak III Ugovoru</t>
  </si>
  <si>
    <t xml:space="preserve">
3 mjeseca   
27.11.2017. 
18.12.2017.
30.12.2017.    </t>
  </si>
  <si>
    <t xml:space="preserve">
1.116.897,50
52.166,11
33.588,81 19.246,25</t>
  </si>
  <si>
    <t xml:space="preserve">
1.120.872,81
28.860,28</t>
  </si>
  <si>
    <t xml:space="preserve">
2 mjeseca
15.11.2017.
11.12.2017.</t>
  </si>
  <si>
    <t>21.08.2017.</t>
  </si>
  <si>
    <t xml:space="preserve">
31.12.2017.
31.01.2018.</t>
  </si>
  <si>
    <t>14.2.</t>
  </si>
  <si>
    <t>14.3.</t>
  </si>
  <si>
    <t>14.4.</t>
  </si>
  <si>
    <t>20.4.</t>
  </si>
  <si>
    <t>21.3.</t>
  </si>
  <si>
    <t>21.4.</t>
  </si>
  <si>
    <t>23.3.</t>
  </si>
  <si>
    <t>23.4.</t>
  </si>
  <si>
    <t>24.4.</t>
  </si>
  <si>
    <t>35.2.</t>
  </si>
  <si>
    <t>41.1.</t>
  </si>
  <si>
    <t>42.1.</t>
  </si>
  <si>
    <t>42.2.</t>
  </si>
  <si>
    <t>45.1.</t>
  </si>
  <si>
    <t>46.1.</t>
  </si>
  <si>
    <t>47.1.</t>
  </si>
  <si>
    <t xml:space="preserve">2017/S 003-0007344
17-00-54/2016
Izvođenje građevinskih radova održavanja i hitnih intervencija na zgradama u samovlasništvu i većinskom vlasništvu Grada Rijeke koje se nalaze na području Rijeke, za razdoblje od 1.1.2017.-31.12.2017. godine.
Dodatak I. Ugovoru
</t>
  </si>
  <si>
    <t>(Podaci objavljeni zaključno sa 31.12.2017. godine)</t>
  </si>
  <si>
    <t>22.02.2018.</t>
  </si>
  <si>
    <t>05.01.2018.</t>
  </si>
  <si>
    <t>08.05.2018.</t>
  </si>
  <si>
    <t xml:space="preserve">
7 mjeseci
08.06.2018.</t>
  </si>
  <si>
    <r>
      <t xml:space="preserve">939.023,40
</t>
    </r>
    <r>
      <rPr>
        <u/>
        <sz val="10"/>
        <rFont val="Arial"/>
        <family val="2"/>
        <charset val="238"/>
      </rPr>
      <t>Napomena</t>
    </r>
    <r>
      <rPr>
        <sz val="10"/>
        <rFont val="Arial"/>
        <family val="2"/>
        <charset val="238"/>
      </rPr>
      <t>: plaćeno više od ugovorenog zbog povećanog obima potrošnje, a u okviru planirane vrijednosti okvirnog sporazuma</t>
    </r>
  </si>
  <si>
    <r>
      <t xml:space="preserve">
1.747.996,39
 </t>
    </r>
    <r>
      <rPr>
        <u/>
        <sz val="10"/>
        <color theme="1"/>
        <rFont val="Arial"/>
        <family val="2"/>
        <charset val="238"/>
      </rPr>
      <t xml:space="preserve">Napomena: </t>
    </r>
    <r>
      <rPr>
        <sz val="10"/>
        <color theme="1"/>
        <rFont val="Arial"/>
        <family val="2"/>
        <charset val="238"/>
      </rPr>
      <t>plaćeno više od ugovorenog zbog povećanog obima potrošnje, a u zakonskom okviru planirane vrijednosti okvirnog sporazuma</t>
    </r>
  </si>
  <si>
    <t>U Rijeci, 05.06.2018. godine</t>
  </si>
  <si>
    <r>
      <t xml:space="preserve">
22.12.2016.
</t>
    </r>
    <r>
      <rPr>
        <sz val="10"/>
        <color rgb="FFFF0000"/>
        <rFont val="Arial"/>
        <family val="2"/>
        <charset val="238"/>
      </rPr>
      <t xml:space="preserve">08.11.2017.
</t>
    </r>
  </si>
  <si>
    <t xml:space="preserve">2017/S 0F2-0011892
                                                                                                                                             17-00-50/2017   
Energetska obnova Osnovne škole Ivana Zajca
Dodatak I. Ugovoru                           Dodatak ll. ugovoru        
          </t>
  </si>
  <si>
    <t>21.02.2018.</t>
  </si>
  <si>
    <t xml:space="preserve">2016/S 003-0029194
                                                                                                                                             02-01-14/2016                                            
Izvođenje javnih radova na građevini Produženje GU XIV i SPOJ SA OU XXI (SPOJ CESTE A) NA
LOKACIJI BOK DRENOVA       
Dodatak I Ugovoru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</si>
  <si>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22.12.2016.
08.11.2017.
</t>
  </si>
  <si>
    <t xml:space="preserve">2017/S 0F3-0014354
                                                                                                                                             06-02-08/2017       
Izrada projektne dokumentacije prenamjene broda Galeb u brod muzej
Dodatak I Ugovoru 
</t>
  </si>
  <si>
    <t xml:space="preserve">
810.287,50 
15.375,00</t>
  </si>
  <si>
    <t xml:space="preserve">2017/S 0F3-0010510
                                                                                                                                             02-04-33/2017    
Uređenje parka Pomerio i rekonstrukcija Ulice Ivana Rendića
Dodatak I Ugovoru 
Dodatak II Ugovoru
Dodatak III Ugovoru
</t>
  </si>
  <si>
    <t xml:space="preserve">21.02.2018.
15.05.2018. </t>
  </si>
  <si>
    <t xml:space="preserve">
28.08.2017.
13.10.2017.                                                                                                                                                                                                                                                                                                                                                                                                                                                                                                                                                            25.04.2018.</t>
  </si>
  <si>
    <t xml:space="preserve">
8.325.843,74
 437.595,39</t>
  </si>
  <si>
    <t xml:space="preserve">
8 mjeseci
31.05.2018.
31.05.2018.</t>
  </si>
  <si>
    <t xml:space="preserve">2017/S 0F2-0010735
                                                                                                                                             17-00-42/2017   
Energetska obnova Osnovne škole Pećine
Dodatak l. Ugovoru
</t>
  </si>
  <si>
    <t xml:space="preserve">
30.08.2017.
04.04.2018.
</t>
  </si>
  <si>
    <t xml:space="preserve">
7 mjeseci
31.05.2018.</t>
  </si>
  <si>
    <t xml:space="preserve">2017/S 0F2-0011895           
                                                                                                                           17-00-08/2017   
Energetska obnova PPO Krnjevo
Dodatak l. Ugovoru
Dodatak ll. Ugovoru 
</t>
  </si>
  <si>
    <t xml:space="preserve">
31.08.2017.
07.11.2017.
06.04.2018.
</t>
  </si>
  <si>
    <t xml:space="preserve">
3.457.183,28
222.240,18
</t>
  </si>
  <si>
    <t xml:space="preserve">
7 mjeseci
09.04.2018.
10.05.2018.
</t>
  </si>
  <si>
    <t xml:space="preserve">2017/S 0F2-0013732
                                                                                                                                             17-00-48/2017   
Izvođenje radova energetske obnove OŠ Kozala
Dodatak l. Ugovoru
</t>
  </si>
  <si>
    <t xml:space="preserve">
18.09.2017.
24.04.2018.</t>
  </si>
  <si>
    <t xml:space="preserve">2017/S 0F3-0022586
                                                                                                                                             06-02-02/2017
Radovi na rekonstrukciji dijela vanjske stolarije u prizemlju zgrade HNK
Ivana pl. Zajca
Dodatak I Ugovoru </t>
  </si>
  <si>
    <t xml:space="preserve">
1.392.673,75
11.197,24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</si>
</sst>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/"/>
  </numFmts>
  <fonts count="41" x14ac:knownFonts="1">
    <font>
      <sz val="10"/>
      <name val="Arial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24" borderId="1" applyNumberFormat="0" applyAlignment="0" applyProtection="0"/>
    <xf numFmtId="0" fontId="29" fillId="25" borderId="1" applyNumberFormat="0" applyAlignment="0" applyProtection="0"/>
    <xf numFmtId="0" fontId="13" fillId="26" borderId="2" applyNumberFormat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31" fillId="0" borderId="6" applyNumberFormat="0" applyFill="0" applyAlignment="0" applyProtection="0"/>
    <xf numFmtId="0" fontId="18" fillId="0" borderId="7" applyNumberFormat="0" applyFill="0" applyAlignment="0" applyProtection="0"/>
    <xf numFmtId="0" fontId="3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9" borderId="1" applyNumberFormat="0" applyAlignment="0" applyProtection="0"/>
    <xf numFmtId="0" fontId="19" fillId="12" borderId="1" applyNumberFormat="0" applyAlignment="0" applyProtection="0"/>
    <xf numFmtId="0" fontId="20" fillId="0" borderId="9" applyNumberFormat="0" applyFill="0" applyAlignment="0" applyProtection="0"/>
    <xf numFmtId="0" fontId="25" fillId="0" borderId="10" applyNumberFormat="0" applyFill="0" applyAlignment="0" applyProtection="0"/>
    <xf numFmtId="0" fontId="21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0"/>
    <xf numFmtId="0" fontId="1" fillId="7" borderId="11" applyNumberFormat="0" applyFont="0" applyAlignment="0" applyProtection="0"/>
    <xf numFmtId="0" fontId="6" fillId="7" borderId="11" applyNumberFormat="0" applyFont="0" applyAlignment="0" applyProtection="0"/>
    <xf numFmtId="0" fontId="22" fillId="24" borderId="12" applyNumberFormat="0" applyAlignment="0" applyProtection="0"/>
    <xf numFmtId="0" fontId="22" fillId="25" borderId="12" applyNumberFormat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6">
    <xf numFmtId="0" fontId="0" fillId="0" borderId="0" xfId="0"/>
    <xf numFmtId="49" fontId="7" fillId="0" borderId="15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7" fillId="0" borderId="0" xfId="0" applyFont="1" applyFill="1"/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5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/>
    <xf numFmtId="1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80" applyFont="1" applyFill="1" applyAlignment="1">
      <alignment vertical="center"/>
    </xf>
    <xf numFmtId="0" fontId="2" fillId="0" borderId="0" xfId="81" applyFont="1" applyFill="1" applyAlignment="1">
      <alignment vertical="center"/>
    </xf>
    <xf numFmtId="0" fontId="1" fillId="0" borderId="0" xfId="81" applyFont="1" applyFill="1"/>
    <xf numFmtId="0" fontId="1" fillId="0" borderId="0" xfId="81" applyFont="1" applyFill="1" applyBorder="1"/>
    <xf numFmtId="0" fontId="4" fillId="0" borderId="15" xfId="81" applyFont="1" applyFill="1" applyBorder="1" applyAlignment="1">
      <alignment horizontal="center" vertical="center" wrapText="1"/>
    </xf>
    <xf numFmtId="0" fontId="5" fillId="0" borderId="15" xfId="81" applyFont="1" applyFill="1" applyBorder="1" applyAlignment="1">
      <alignment horizontal="center" vertical="top" wrapText="1"/>
    </xf>
    <xf numFmtId="0" fontId="5" fillId="0" borderId="17" xfId="81" applyFont="1" applyFill="1" applyBorder="1" applyAlignment="1">
      <alignment horizontal="center" vertical="top" wrapText="1"/>
    </xf>
    <xf numFmtId="0" fontId="7" fillId="0" borderId="15" xfId="81" applyFont="1" applyFill="1" applyBorder="1" applyAlignment="1">
      <alignment horizontal="center" vertical="top" wrapText="1"/>
    </xf>
    <xf numFmtId="0" fontId="7" fillId="0" borderId="15" xfId="81" applyFont="1" applyFill="1" applyBorder="1" applyAlignment="1">
      <alignment horizontal="center" vertical="center" wrapText="1"/>
    </xf>
    <xf numFmtId="3" fontId="7" fillId="0" borderId="15" xfId="81" applyNumberFormat="1" applyFont="1" applyFill="1" applyBorder="1" applyAlignment="1">
      <alignment horizontal="center" vertical="center"/>
    </xf>
    <xf numFmtId="4" fontId="7" fillId="0" borderId="15" xfId="81" applyNumberFormat="1" applyFont="1" applyFill="1" applyBorder="1" applyAlignment="1">
      <alignment horizontal="right" vertical="center" wrapText="1"/>
    </xf>
    <xf numFmtId="49" fontId="7" fillId="0" borderId="15" xfId="81" applyNumberFormat="1" applyFont="1" applyFill="1" applyBorder="1" applyAlignment="1">
      <alignment horizontal="center" vertical="center" wrapText="1"/>
    </xf>
    <xf numFmtId="49" fontId="1" fillId="0" borderId="15" xfId="81" applyNumberFormat="1" applyFont="1" applyFill="1" applyBorder="1" applyAlignment="1">
      <alignment horizontal="right" vertical="top"/>
    </xf>
    <xf numFmtId="0" fontId="1" fillId="0" borderId="15" xfId="81" applyFont="1" applyFill="1" applyBorder="1" applyAlignment="1">
      <alignment horizontal="left" vertical="top" wrapText="1"/>
    </xf>
    <xf numFmtId="3" fontId="1" fillId="0" borderId="15" xfId="81" applyNumberFormat="1" applyFont="1" applyFill="1" applyBorder="1" applyAlignment="1">
      <alignment horizontal="center" vertical="center"/>
    </xf>
    <xf numFmtId="49" fontId="1" fillId="0" borderId="16" xfId="81" applyNumberFormat="1" applyFont="1" applyFill="1" applyBorder="1" applyAlignment="1">
      <alignment horizontal="right" vertical="top"/>
    </xf>
    <xf numFmtId="49" fontId="7" fillId="0" borderId="16" xfId="81" applyNumberFormat="1" applyFont="1" applyFill="1" applyBorder="1" applyAlignment="1">
      <alignment horizontal="right" vertical="top"/>
    </xf>
    <xf numFmtId="4" fontId="7" fillId="0" borderId="15" xfId="81" applyNumberFormat="1" applyFont="1" applyFill="1" applyBorder="1" applyAlignment="1">
      <alignment horizontal="right" vertical="center"/>
    </xf>
    <xf numFmtId="4" fontId="1" fillId="0" borderId="15" xfId="81" applyNumberFormat="1" applyFont="1" applyFill="1" applyBorder="1" applyAlignment="1">
      <alignment horizontal="right" vertical="center"/>
    </xf>
    <xf numFmtId="0" fontId="1" fillId="0" borderId="15" xfId="81" applyFont="1" applyFill="1" applyBorder="1" applyAlignment="1">
      <alignment horizontal="right" vertical="top"/>
    </xf>
    <xf numFmtId="0" fontId="7" fillId="0" borderId="15" xfId="81" applyNumberFormat="1" applyFont="1" applyFill="1" applyBorder="1" applyAlignment="1">
      <alignment horizontal="center" vertical="top" wrapText="1"/>
    </xf>
    <xf numFmtId="49" fontId="7" fillId="0" borderId="15" xfId="81" applyNumberFormat="1" applyFont="1" applyFill="1" applyBorder="1" applyAlignment="1">
      <alignment horizontal="right" vertical="center" wrapText="1"/>
    </xf>
    <xf numFmtId="4" fontId="1" fillId="0" borderId="15" xfId="81" applyNumberFormat="1" applyFont="1" applyFill="1" applyBorder="1" applyAlignment="1">
      <alignment vertical="center"/>
    </xf>
    <xf numFmtId="49" fontId="7" fillId="0" borderId="15" xfId="81" applyNumberFormat="1" applyFont="1" applyFill="1" applyBorder="1" applyAlignment="1">
      <alignment horizontal="right" vertical="top"/>
    </xf>
    <xf numFmtId="3" fontId="1" fillId="0" borderId="18" xfId="81" applyNumberFormat="1" applyFont="1" applyFill="1" applyBorder="1" applyAlignment="1">
      <alignment horizontal="center" vertical="center"/>
    </xf>
    <xf numFmtId="4" fontId="1" fillId="0" borderId="18" xfId="81" applyNumberFormat="1" applyFont="1" applyFill="1" applyBorder="1" applyAlignment="1">
      <alignment vertical="center"/>
    </xf>
    <xf numFmtId="14" fontId="1" fillId="0" borderId="15" xfId="81" applyNumberFormat="1" applyFont="1" applyFill="1" applyBorder="1" applyAlignment="1">
      <alignment horizontal="center" vertical="center"/>
    </xf>
    <xf numFmtId="14" fontId="1" fillId="0" borderId="15" xfId="81" applyNumberFormat="1" applyFont="1" applyFill="1" applyBorder="1" applyAlignment="1">
      <alignment horizontal="center" vertical="center" wrapText="1"/>
    </xf>
    <xf numFmtId="0" fontId="1" fillId="0" borderId="15" xfId="81" applyFont="1" applyFill="1" applyBorder="1" applyAlignment="1">
      <alignment horizontal="left" vertical="center" wrapText="1"/>
    </xf>
    <xf numFmtId="0" fontId="1" fillId="0" borderId="15" xfId="81" applyFont="1" applyFill="1" applyBorder="1" applyAlignment="1">
      <alignment vertical="top" wrapText="1"/>
    </xf>
    <xf numFmtId="49" fontId="1" fillId="0" borderId="15" xfId="81" applyNumberFormat="1" applyFont="1" applyFill="1" applyBorder="1" applyAlignment="1">
      <alignment horizontal="right" vertical="center" wrapText="1"/>
    </xf>
    <xf numFmtId="0" fontId="1" fillId="0" borderId="0" xfId="83" applyFont="1" applyFill="1"/>
    <xf numFmtId="0" fontId="7" fillId="0" borderId="15" xfId="81" applyFont="1" applyFill="1" applyBorder="1"/>
    <xf numFmtId="49" fontId="1" fillId="0" borderId="15" xfId="83" applyNumberFormat="1" applyFont="1" applyFill="1" applyBorder="1" applyAlignment="1">
      <alignment horizontal="right" vertical="top"/>
    </xf>
    <xf numFmtId="0" fontId="1" fillId="0" borderId="15" xfId="83" applyFont="1" applyFill="1" applyBorder="1" applyAlignment="1">
      <alignment horizontal="left" vertical="top" wrapText="1"/>
    </xf>
    <xf numFmtId="0" fontId="1" fillId="0" borderId="15" xfId="83" applyFont="1" applyFill="1" applyBorder="1" applyAlignment="1">
      <alignment horizontal="center" vertical="center" wrapText="1"/>
    </xf>
    <xf numFmtId="3" fontId="1" fillId="0" borderId="15" xfId="83" applyNumberFormat="1" applyFont="1" applyFill="1" applyBorder="1" applyAlignment="1">
      <alignment horizontal="center" vertical="center"/>
    </xf>
    <xf numFmtId="4" fontId="1" fillId="0" borderId="15" xfId="83" applyNumberFormat="1" applyFont="1" applyFill="1" applyBorder="1" applyAlignment="1">
      <alignment vertical="center"/>
    </xf>
    <xf numFmtId="49" fontId="1" fillId="0" borderId="15" xfId="83" applyNumberFormat="1" applyFont="1" applyFill="1" applyBorder="1" applyAlignment="1">
      <alignment horizontal="center" vertical="center" wrapText="1"/>
    </xf>
    <xf numFmtId="4" fontId="1" fillId="0" borderId="15" xfId="83" applyNumberFormat="1" applyFont="1" applyFill="1" applyBorder="1" applyAlignment="1">
      <alignment horizontal="right" vertical="center" wrapText="1"/>
    </xf>
    <xf numFmtId="4" fontId="7" fillId="0" borderId="15" xfId="81" applyNumberFormat="1" applyFont="1" applyFill="1" applyBorder="1" applyAlignment="1">
      <alignment vertical="center"/>
    </xf>
    <xf numFmtId="0" fontId="7" fillId="0" borderId="15" xfId="81" applyFont="1" applyFill="1" applyBorder="1" applyAlignment="1">
      <alignment horizontal="center" vertical="center"/>
    </xf>
    <xf numFmtId="0" fontId="1" fillId="0" borderId="18" xfId="81" applyFont="1" applyFill="1" applyBorder="1" applyAlignment="1">
      <alignment horizontal="left" wrapText="1"/>
    </xf>
    <xf numFmtId="4" fontId="7" fillId="0" borderId="18" xfId="81" applyNumberFormat="1" applyFont="1" applyFill="1" applyBorder="1" applyAlignment="1">
      <alignment horizontal="right" vertical="center" wrapText="1"/>
    </xf>
    <xf numFmtId="0" fontId="1" fillId="0" borderId="15" xfId="81" applyFont="1" applyFill="1" applyBorder="1" applyAlignment="1">
      <alignment horizontal="center" vertical="center"/>
    </xf>
    <xf numFmtId="4" fontId="1" fillId="0" borderId="15" xfId="83" applyNumberFormat="1" applyFont="1" applyFill="1" applyBorder="1" applyAlignment="1">
      <alignment horizontal="right" vertical="center"/>
    </xf>
    <xf numFmtId="0" fontId="1" fillId="0" borderId="15" xfId="83" applyFont="1" applyFill="1" applyBorder="1" applyAlignment="1">
      <alignment horizontal="center" vertical="center"/>
    </xf>
    <xf numFmtId="0" fontId="7" fillId="0" borderId="15" xfId="81" applyFont="1" applyFill="1" applyBorder="1" applyAlignment="1">
      <alignment horizontal="right" vertical="top"/>
    </xf>
    <xf numFmtId="0" fontId="1" fillId="0" borderId="15" xfId="81" applyFont="1" applyFill="1" applyBorder="1"/>
    <xf numFmtId="49" fontId="7" fillId="0" borderId="15" xfId="80" applyNumberFormat="1" applyFont="1" applyFill="1" applyBorder="1" applyAlignment="1">
      <alignment horizontal="right" vertical="top"/>
    </xf>
    <xf numFmtId="0" fontId="7" fillId="0" borderId="15" xfId="80" applyFont="1" applyFill="1" applyBorder="1" applyAlignment="1">
      <alignment horizontal="center" wrapText="1"/>
    </xf>
    <xf numFmtId="0" fontId="7" fillId="0" borderId="15" xfId="81" applyFont="1" applyFill="1" applyBorder="1" applyAlignment="1">
      <alignment vertical="center"/>
    </xf>
    <xf numFmtId="49" fontId="1" fillId="0" borderId="15" xfId="80" applyNumberFormat="1" applyFont="1" applyFill="1" applyBorder="1" applyAlignment="1">
      <alignment horizontal="right" vertical="top"/>
    </xf>
    <xf numFmtId="0" fontId="1" fillId="0" borderId="15" xfId="80" applyFont="1" applyFill="1" applyBorder="1" applyAlignment="1">
      <alignment horizontal="left" vertical="top" wrapText="1"/>
    </xf>
    <xf numFmtId="14" fontId="1" fillId="0" borderId="15" xfId="80" applyNumberFormat="1" applyFont="1" applyFill="1" applyBorder="1" applyAlignment="1">
      <alignment horizontal="center" vertical="center" wrapText="1"/>
    </xf>
    <xf numFmtId="4" fontId="1" fillId="0" borderId="15" xfId="80" applyNumberFormat="1" applyFont="1" applyFill="1" applyBorder="1" applyAlignment="1">
      <alignment vertical="center"/>
    </xf>
    <xf numFmtId="49" fontId="1" fillId="0" borderId="16" xfId="80" applyNumberFormat="1" applyFont="1" applyFill="1" applyBorder="1" applyAlignment="1">
      <alignment horizontal="right" vertical="top"/>
    </xf>
    <xf numFmtId="0" fontId="7" fillId="0" borderId="15" xfId="80" applyFont="1" applyFill="1" applyBorder="1" applyAlignment="1">
      <alignment horizontal="center" vertical="top" wrapText="1"/>
    </xf>
    <xf numFmtId="0" fontId="7" fillId="0" borderId="15" xfId="80" applyFont="1" applyFill="1" applyBorder="1" applyAlignment="1">
      <alignment horizontal="center" vertical="center" wrapText="1"/>
    </xf>
    <xf numFmtId="3" fontId="7" fillId="0" borderId="15" xfId="80" applyNumberFormat="1" applyFont="1" applyFill="1" applyBorder="1" applyAlignment="1">
      <alignment horizontal="center" vertical="center"/>
    </xf>
    <xf numFmtId="4" fontId="7" fillId="0" borderId="15" xfId="80" applyNumberFormat="1" applyFont="1" applyFill="1" applyBorder="1" applyAlignment="1">
      <alignment horizontal="right" vertical="center" wrapText="1"/>
    </xf>
    <xf numFmtId="49" fontId="7" fillId="0" borderId="15" xfId="80" applyNumberFormat="1" applyFont="1" applyFill="1" applyBorder="1" applyAlignment="1">
      <alignment horizontal="center" vertical="center" wrapText="1"/>
    </xf>
    <xf numFmtId="3" fontId="1" fillId="0" borderId="15" xfId="80" applyNumberFormat="1" applyFont="1" applyFill="1" applyBorder="1" applyAlignment="1">
      <alignment horizontal="center" vertical="center"/>
    </xf>
    <xf numFmtId="4" fontId="1" fillId="0" borderId="15" xfId="80" applyNumberFormat="1" applyFont="1" applyFill="1" applyBorder="1" applyAlignment="1">
      <alignment horizontal="right" vertical="center" wrapText="1"/>
    </xf>
    <xf numFmtId="49" fontId="1" fillId="0" borderId="15" xfId="80" applyNumberFormat="1" applyFont="1" applyFill="1" applyBorder="1" applyAlignment="1">
      <alignment horizontal="center" vertical="center" wrapText="1"/>
    </xf>
    <xf numFmtId="0" fontId="7" fillId="0" borderId="0" xfId="81" applyFont="1" applyFill="1"/>
    <xf numFmtId="0" fontId="1" fillId="0" borderId="15" xfId="80" applyFont="1" applyFill="1" applyBorder="1" applyAlignment="1">
      <alignment horizontal="right" vertical="center"/>
    </xf>
    <xf numFmtId="49" fontId="1" fillId="0" borderId="16" xfId="83" applyNumberFormat="1" applyFont="1" applyFill="1" applyBorder="1" applyAlignment="1">
      <alignment horizontal="right" vertical="top"/>
    </xf>
    <xf numFmtId="0" fontId="1" fillId="0" borderId="15" xfId="83" applyFont="1" applyFill="1" applyBorder="1" applyAlignment="1">
      <alignment horizontal="right" vertical="top"/>
    </xf>
    <xf numFmtId="0" fontId="1" fillId="0" borderId="15" xfId="83" applyFont="1" applyFill="1" applyBorder="1" applyAlignment="1">
      <alignment vertical="top" wrapText="1"/>
    </xf>
    <xf numFmtId="0" fontId="1" fillId="0" borderId="15" xfId="83" applyFont="1" applyFill="1" applyBorder="1"/>
    <xf numFmtId="14" fontId="1" fillId="0" borderId="15" xfId="83" applyNumberFormat="1" applyFont="1" applyFill="1" applyBorder="1" applyAlignment="1">
      <alignment horizontal="center" vertical="center"/>
    </xf>
    <xf numFmtId="0" fontId="1" fillId="0" borderId="15" xfId="80" applyFont="1" applyFill="1" applyBorder="1" applyAlignment="1">
      <alignment wrapText="1"/>
    </xf>
    <xf numFmtId="0" fontId="1" fillId="0" borderId="15" xfId="80" applyFont="1" applyFill="1" applyBorder="1" applyAlignment="1">
      <alignment horizontal="center" vertical="center"/>
    </xf>
    <xf numFmtId="4" fontId="1" fillId="0" borderId="15" xfId="80" applyNumberFormat="1" applyFont="1" applyFill="1" applyBorder="1" applyAlignment="1">
      <alignment horizontal="right" vertical="center"/>
    </xf>
    <xf numFmtId="0" fontId="4" fillId="0" borderId="15" xfId="83" applyFont="1" applyFill="1" applyBorder="1" applyAlignment="1">
      <alignment horizontal="center" vertical="center" wrapText="1"/>
    </xf>
    <xf numFmtId="49" fontId="7" fillId="0" borderId="16" xfId="83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center" vertical="center"/>
    </xf>
    <xf numFmtId="0" fontId="7" fillId="0" borderId="15" xfId="83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7" fillId="0" borderId="0" xfId="80" applyFont="1" applyFill="1"/>
    <xf numFmtId="0" fontId="0" fillId="0" borderId="0" xfId="0" applyFill="1"/>
    <xf numFmtId="0" fontId="1" fillId="0" borderId="0" xfId="0" applyFont="1"/>
    <xf numFmtId="0" fontId="36" fillId="0" borderId="0" xfId="0" applyFont="1"/>
    <xf numFmtId="0" fontId="36" fillId="0" borderId="0" xfId="0" applyFont="1" applyAlignment="1">
      <alignment vertical="top"/>
    </xf>
    <xf numFmtId="0" fontId="37" fillId="0" borderId="0" xfId="0" applyFont="1" applyFill="1" applyAlignment="1">
      <alignment wrapText="1"/>
    </xf>
    <xf numFmtId="0" fontId="7" fillId="0" borderId="0" xfId="0" applyFont="1"/>
    <xf numFmtId="4" fontId="7" fillId="0" borderId="15" xfId="0" applyNumberFormat="1" applyFont="1" applyFill="1" applyBorder="1" applyAlignment="1">
      <alignment horizontal="right" vertical="center" wrapText="1"/>
    </xf>
    <xf numFmtId="49" fontId="1" fillId="0" borderId="15" xfId="83" applyNumberFormat="1" applyFont="1" applyFill="1" applyBorder="1" applyAlignment="1">
      <alignment horizontal="right" vertical="center" wrapText="1"/>
    </xf>
    <xf numFmtId="49" fontId="1" fillId="0" borderId="15" xfId="80" applyNumberFormat="1" applyFont="1" applyFill="1" applyBorder="1" applyAlignment="1">
      <alignment horizontal="right" vertical="center" wrapText="1"/>
    </xf>
    <xf numFmtId="14" fontId="7" fillId="0" borderId="15" xfId="81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26" xfId="81" applyFont="1" applyFill="1" applyBorder="1" applyAlignment="1">
      <alignment horizontal="left" wrapText="1"/>
    </xf>
    <xf numFmtId="3" fontId="1" fillId="0" borderId="26" xfId="81" applyNumberFormat="1" applyFont="1" applyFill="1" applyBorder="1" applyAlignment="1">
      <alignment horizontal="center" vertical="center"/>
    </xf>
    <xf numFmtId="3" fontId="1" fillId="0" borderId="20" xfId="81" applyNumberFormat="1" applyFont="1" applyFill="1" applyBorder="1" applyAlignment="1">
      <alignment horizontal="center" vertical="center"/>
    </xf>
    <xf numFmtId="0" fontId="7" fillId="0" borderId="0" xfId="83" applyFont="1" applyFill="1"/>
    <xf numFmtId="49" fontId="1" fillId="0" borderId="15" xfId="81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wrapText="1"/>
    </xf>
    <xf numFmtId="0" fontId="7" fillId="0" borderId="0" xfId="0" applyFont="1" applyFill="1"/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6" xfId="0" applyFont="1" applyFill="1" applyBorder="1"/>
    <xf numFmtId="0" fontId="1" fillId="0" borderId="26" xfId="0" applyFont="1" applyFill="1" applyBorder="1" applyAlignment="1">
      <alignment horizontal="center"/>
    </xf>
    <xf numFmtId="0" fontId="35" fillId="0" borderId="15" xfId="81" applyFont="1" applyFill="1" applyBorder="1" applyAlignment="1">
      <alignment horizontal="center" vertical="center" wrapText="1"/>
    </xf>
    <xf numFmtId="49" fontId="7" fillId="0" borderId="15" xfId="8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0" xfId="80" applyFont="1" applyFill="1"/>
    <xf numFmtId="14" fontId="1" fillId="0" borderId="2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8" xfId="81" applyNumberFormat="1" applyFont="1" applyFill="1" applyBorder="1" applyAlignment="1">
      <alignment horizontal="right" vertical="center"/>
    </xf>
    <xf numFmtId="49" fontId="1" fillId="0" borderId="21" xfId="83" applyNumberFormat="1" applyFont="1" applyFill="1" applyBorder="1" applyAlignment="1">
      <alignment horizontal="right" vertical="top"/>
    </xf>
    <xf numFmtId="0" fontId="1" fillId="0" borderId="21" xfId="83" applyFont="1" applyFill="1" applyBorder="1" applyAlignment="1">
      <alignment horizontal="left" vertical="top" wrapText="1"/>
    </xf>
    <xf numFmtId="0" fontId="1" fillId="0" borderId="21" xfId="83" applyFont="1" applyFill="1" applyBorder="1" applyAlignment="1">
      <alignment horizontal="center" vertical="center" wrapText="1"/>
    </xf>
    <xf numFmtId="3" fontId="1" fillId="0" borderId="21" xfId="83" applyNumberFormat="1" applyFont="1" applyFill="1" applyBorder="1" applyAlignment="1">
      <alignment horizontal="center" vertical="center"/>
    </xf>
    <xf numFmtId="4" fontId="1" fillId="0" borderId="21" xfId="83" applyNumberFormat="1" applyFont="1" applyFill="1" applyBorder="1" applyAlignment="1">
      <alignment vertical="center"/>
    </xf>
    <xf numFmtId="49" fontId="1" fillId="0" borderId="21" xfId="83" applyNumberFormat="1" applyFont="1" applyFill="1" applyBorder="1" applyAlignment="1">
      <alignment horizontal="center" vertical="center" wrapText="1"/>
    </xf>
    <xf numFmtId="0" fontId="1" fillId="0" borderId="16" xfId="8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81" applyFont="1" applyFill="1" applyBorder="1" applyAlignment="1">
      <alignment horizontal="center" vertical="center" wrapText="1"/>
    </xf>
    <xf numFmtId="49" fontId="1" fillId="0" borderId="0" xfId="81" applyNumberFormat="1" applyFont="1" applyFill="1" applyBorder="1" applyAlignment="1">
      <alignment horizontal="right" vertical="top"/>
    </xf>
    <xf numFmtId="0" fontId="1" fillId="0" borderId="0" xfId="8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81" applyNumberFormat="1" applyFont="1" applyFill="1" applyBorder="1" applyAlignment="1">
      <alignment horizontal="center" vertical="center" wrapText="1"/>
    </xf>
    <xf numFmtId="4" fontId="1" fillId="0" borderId="0" xfId="81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81" applyFont="1" applyFill="1" applyBorder="1" applyAlignment="1">
      <alignment horizontal="center" vertical="center" wrapText="1"/>
    </xf>
    <xf numFmtId="0" fontId="1" fillId="0" borderId="18" xfId="81" applyFont="1" applyFill="1" applyBorder="1" applyAlignment="1">
      <alignment horizontal="center" vertical="center" wrapText="1"/>
    </xf>
    <xf numFmtId="49" fontId="1" fillId="0" borderId="18" xfId="81" applyNumberFormat="1" applyFont="1" applyFill="1" applyBorder="1" applyAlignment="1">
      <alignment horizontal="center" vertical="center" wrapText="1"/>
    </xf>
    <xf numFmtId="49" fontId="7" fillId="0" borderId="18" xfId="81" applyNumberFormat="1" applyFont="1" applyFill="1" applyBorder="1" applyAlignment="1">
      <alignment horizontal="center" vertical="center" wrapText="1"/>
    </xf>
    <xf numFmtId="0" fontId="7" fillId="0" borderId="18" xfId="81" applyFont="1" applyFill="1" applyBorder="1" applyAlignment="1">
      <alignment horizontal="center" vertical="center" wrapText="1"/>
    </xf>
    <xf numFmtId="49" fontId="1" fillId="0" borderId="21" xfId="81" applyNumberFormat="1" applyFont="1" applyFill="1" applyBorder="1" applyAlignment="1">
      <alignment horizontal="right" vertical="top"/>
    </xf>
    <xf numFmtId="49" fontId="1" fillId="0" borderId="18" xfId="81" applyNumberFormat="1" applyFont="1" applyFill="1" applyBorder="1" applyAlignment="1">
      <alignment horizontal="right" vertical="top"/>
    </xf>
    <xf numFmtId="0" fontId="1" fillId="0" borderId="18" xfId="81" applyFont="1" applyFill="1" applyBorder="1" applyAlignment="1">
      <alignment horizontal="left" vertical="top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0" fontId="4" fillId="0" borderId="18" xfId="81" applyFont="1" applyFill="1" applyBorder="1" applyAlignment="1">
      <alignment horizontal="center" vertical="center" wrapText="1"/>
    </xf>
    <xf numFmtId="4" fontId="7" fillId="0" borderId="21" xfId="81" applyNumberFormat="1" applyFont="1" applyFill="1" applyBorder="1" applyAlignment="1">
      <alignment horizontal="right" vertical="center"/>
    </xf>
    <xf numFmtId="4" fontId="7" fillId="0" borderId="18" xfId="81" applyNumberFormat="1" applyFont="1" applyFill="1" applyBorder="1" applyAlignment="1">
      <alignment horizontal="right" vertical="center"/>
    </xf>
    <xf numFmtId="0" fontId="5" fillId="0" borderId="15" xfId="81" applyFont="1" applyFill="1" applyBorder="1" applyAlignment="1">
      <alignment horizontal="center" vertical="center" wrapText="1"/>
    </xf>
    <xf numFmtId="0" fontId="1" fillId="0" borderId="15" xfId="80" applyFont="1" applyFill="1" applyBorder="1" applyAlignment="1">
      <alignment horizontal="center" vertical="center" wrapText="1"/>
    </xf>
    <xf numFmtId="4" fontId="1" fillId="0" borderId="18" xfId="81" applyNumberFormat="1" applyFont="1" applyFill="1" applyBorder="1" applyAlignment="1">
      <alignment horizontal="right" vertical="center" wrapText="1"/>
    </xf>
    <xf numFmtId="4" fontId="7" fillId="0" borderId="15" xfId="80" applyNumberFormat="1" applyFont="1" applyFill="1" applyBorder="1" applyAlignment="1">
      <alignment horizontal="right" vertical="center"/>
    </xf>
    <xf numFmtId="0" fontId="7" fillId="0" borderId="18" xfId="8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top" wrapText="1"/>
    </xf>
    <xf numFmtId="0" fontId="36" fillId="0" borderId="0" xfId="0" applyFont="1" applyFill="1"/>
    <xf numFmtId="0" fontId="37" fillId="0" borderId="0" xfId="81" applyFont="1" applyFill="1"/>
    <xf numFmtId="0" fontId="36" fillId="0" borderId="0" xfId="81" applyFont="1" applyFill="1"/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49" fontId="1" fillId="0" borderId="18" xfId="81" applyNumberFormat="1" applyFont="1" applyFill="1" applyBorder="1" applyAlignment="1">
      <alignment horizontal="center" vertical="center" wrapText="1"/>
    </xf>
    <xf numFmtId="0" fontId="1" fillId="0" borderId="18" xfId="81" applyFont="1" applyFill="1" applyBorder="1" applyAlignment="1">
      <alignment horizontal="center" vertical="center" wrapText="1"/>
    </xf>
    <xf numFmtId="4" fontId="1" fillId="0" borderId="18" xfId="81" applyNumberFormat="1" applyFont="1" applyFill="1" applyBorder="1" applyAlignment="1">
      <alignment horizontal="right" vertical="center" wrapText="1"/>
    </xf>
    <xf numFmtId="0" fontId="4" fillId="0" borderId="21" xfId="81" applyFont="1" applyFill="1" applyBorder="1" applyAlignment="1">
      <alignment horizontal="center" vertical="center" wrapText="1"/>
    </xf>
    <xf numFmtId="0" fontId="4" fillId="0" borderId="18" xfId="81" applyFont="1" applyFill="1" applyBorder="1" applyAlignment="1">
      <alignment horizontal="center" vertical="center" wrapText="1"/>
    </xf>
    <xf numFmtId="0" fontId="1" fillId="0" borderId="15" xfId="80" applyFont="1" applyFill="1" applyBorder="1" applyAlignment="1">
      <alignment horizontal="center" vertical="center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4" fontId="1" fillId="27" borderId="15" xfId="0" applyNumberFormat="1" applyFont="1" applyFill="1" applyBorder="1" applyAlignment="1">
      <alignment horizontal="right" vertical="center" wrapText="1"/>
    </xf>
    <xf numFmtId="4" fontId="7" fillId="0" borderId="15" xfId="80" applyNumberFormat="1" applyFont="1" applyFill="1" applyBorder="1" applyAlignment="1">
      <alignment horizontal="center" vertical="center" wrapText="1"/>
    </xf>
    <xf numFmtId="4" fontId="1" fillId="0" borderId="15" xfId="80" applyNumberFormat="1" applyFont="1" applyFill="1" applyBorder="1" applyAlignment="1">
      <alignment horizontal="center" vertical="center" wrapText="1"/>
    </xf>
    <xf numFmtId="0" fontId="1" fillId="0" borderId="18" xfId="81" applyFont="1" applyFill="1" applyBorder="1" applyAlignment="1">
      <alignment horizontal="left" vertical="center" wrapText="1"/>
    </xf>
    <xf numFmtId="14" fontId="1" fillId="0" borderId="18" xfId="81" applyNumberFormat="1" applyFont="1" applyFill="1" applyBorder="1" applyAlignment="1">
      <alignment horizontal="center" vertical="center"/>
    </xf>
    <xf numFmtId="14" fontId="1" fillId="0" borderId="18" xfId="81" applyNumberFormat="1" applyFont="1" applyFill="1" applyBorder="1" applyAlignment="1">
      <alignment horizontal="center" vertical="center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4" fontId="39" fillId="0" borderId="15" xfId="81" applyNumberFormat="1" applyFont="1" applyFill="1" applyBorder="1" applyAlignment="1">
      <alignment horizontal="right" vertical="center" wrapText="1"/>
    </xf>
    <xf numFmtId="0" fontId="38" fillId="0" borderId="15" xfId="81" applyFont="1" applyFill="1" applyBorder="1" applyAlignment="1">
      <alignment horizontal="center" vertical="center" wrapText="1"/>
    </xf>
    <xf numFmtId="4" fontId="38" fillId="0" borderId="15" xfId="8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49" fontId="1" fillId="0" borderId="16" xfId="83" applyNumberFormat="1" applyFont="1" applyFill="1" applyBorder="1" applyAlignment="1">
      <alignment horizontal="right" vertical="top" wrapText="1"/>
    </xf>
    <xf numFmtId="49" fontId="7" fillId="0" borderId="19" xfId="81" applyNumberFormat="1" applyFont="1" applyFill="1" applyBorder="1" applyAlignment="1">
      <alignment horizontal="right" vertical="top" wrapText="1"/>
    </xf>
    <xf numFmtId="4" fontId="1" fillId="0" borderId="15" xfId="81" applyNumberFormat="1" applyFont="1" applyFill="1" applyBorder="1" applyAlignment="1">
      <alignment horizontal="center" vertical="center" wrapText="1"/>
    </xf>
    <xf numFmtId="4" fontId="1" fillId="0" borderId="18" xfId="81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21" xfId="8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81" applyFont="1" applyFill="1" applyBorder="1" applyAlignment="1">
      <alignment horizontal="center" vertical="center" wrapText="1"/>
    </xf>
    <xf numFmtId="0" fontId="5" fillId="0" borderId="18" xfId="8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21" xfId="83" applyFont="1" applyFill="1" applyBorder="1" applyAlignment="1">
      <alignment horizontal="center" vertical="center" wrapText="1"/>
    </xf>
    <xf numFmtId="0" fontId="1" fillId="0" borderId="22" xfId="80" applyFont="1" applyFill="1" applyBorder="1" applyAlignment="1">
      <alignment horizontal="center" vertical="center" wrapText="1"/>
    </xf>
    <xf numFmtId="0" fontId="1" fillId="0" borderId="15" xfId="80" applyFont="1" applyFill="1" applyBorder="1" applyAlignment="1">
      <alignment horizontal="center" vertical="center" wrapText="1"/>
    </xf>
    <xf numFmtId="0" fontId="1" fillId="0" borderId="20" xfId="81" applyFont="1" applyFill="1" applyBorder="1" applyAlignment="1">
      <alignment horizontal="left" vertical="center" wrapText="1"/>
    </xf>
    <xf numFmtId="0" fontId="7" fillId="0" borderId="16" xfId="81" applyFont="1" applyFill="1" applyBorder="1" applyAlignment="1">
      <alignment horizontal="left" vertical="center" wrapText="1"/>
    </xf>
    <xf numFmtId="0" fontId="4" fillId="0" borderId="21" xfId="81" applyFont="1" applyFill="1" applyBorder="1" applyAlignment="1">
      <alignment horizontal="center" vertical="center" wrapText="1"/>
    </xf>
    <xf numFmtId="0" fontId="4" fillId="0" borderId="18" xfId="81" applyFont="1" applyFill="1" applyBorder="1" applyAlignment="1">
      <alignment horizontal="center" vertical="center" wrapText="1"/>
    </xf>
    <xf numFmtId="49" fontId="7" fillId="0" borderId="21" xfId="81" applyNumberFormat="1" applyFont="1" applyFill="1" applyBorder="1" applyAlignment="1">
      <alignment horizontal="right" vertical="top"/>
    </xf>
    <xf numFmtId="49" fontId="7" fillId="0" borderId="18" xfId="81" applyNumberFormat="1" applyFont="1" applyFill="1" applyBorder="1" applyAlignment="1">
      <alignment horizontal="right" vertical="top"/>
    </xf>
    <xf numFmtId="0" fontId="7" fillId="0" borderId="21" xfId="81" applyFont="1" applyFill="1" applyBorder="1" applyAlignment="1">
      <alignment horizontal="center" vertical="top" wrapText="1"/>
    </xf>
    <xf numFmtId="0" fontId="7" fillId="0" borderId="18" xfId="81" applyFont="1" applyFill="1" applyBorder="1" applyAlignment="1">
      <alignment horizontal="center" vertical="top" wrapText="1"/>
    </xf>
    <xf numFmtId="0" fontId="7" fillId="0" borderId="21" xfId="81" applyFont="1" applyFill="1" applyBorder="1" applyAlignment="1">
      <alignment horizontal="center" vertical="center" wrapText="1"/>
    </xf>
    <xf numFmtId="0" fontId="7" fillId="0" borderId="18" xfId="81" applyFont="1" applyFill="1" applyBorder="1" applyAlignment="1">
      <alignment horizontal="center" vertical="center" wrapText="1"/>
    </xf>
    <xf numFmtId="3" fontId="7" fillId="0" borderId="21" xfId="81" applyNumberFormat="1" applyFont="1" applyFill="1" applyBorder="1" applyAlignment="1">
      <alignment horizontal="center" vertical="center"/>
    </xf>
    <xf numFmtId="3" fontId="7" fillId="0" borderId="18" xfId="81" applyNumberFormat="1" applyFont="1" applyFill="1" applyBorder="1" applyAlignment="1">
      <alignment horizontal="center" vertical="center"/>
    </xf>
    <xf numFmtId="4" fontId="7" fillId="0" borderId="21" xfId="81" applyNumberFormat="1" applyFont="1" applyFill="1" applyBorder="1" applyAlignment="1">
      <alignment horizontal="center" vertical="center"/>
    </xf>
    <xf numFmtId="4" fontId="7" fillId="0" borderId="18" xfId="81" applyNumberFormat="1" applyFont="1" applyFill="1" applyBorder="1" applyAlignment="1">
      <alignment horizontal="center" vertical="center"/>
    </xf>
    <xf numFmtId="49" fontId="7" fillId="0" borderId="21" xfId="81" applyNumberFormat="1" applyFont="1" applyFill="1" applyBorder="1" applyAlignment="1">
      <alignment horizontal="center" vertical="center" wrapText="1"/>
    </xf>
    <xf numFmtId="49" fontId="7" fillId="0" borderId="18" xfId="81" applyNumberFormat="1" applyFont="1" applyFill="1" applyBorder="1" applyAlignment="1">
      <alignment horizontal="center" vertical="center" wrapText="1"/>
    </xf>
    <xf numFmtId="0" fontId="1" fillId="0" borderId="0" xfId="80" applyFont="1" applyFill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20" xfId="81" applyNumberFormat="1" applyFont="1" applyFill="1" applyBorder="1" applyAlignment="1">
      <alignment horizontal="right" vertical="top"/>
    </xf>
    <xf numFmtId="0" fontId="1" fillId="0" borderId="16" xfId="81" applyFont="1" applyFill="1" applyBorder="1" applyAlignment="1">
      <alignment horizontal="center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18" xfId="80" applyFont="1" applyFill="1" applyBorder="1" applyAlignment="1">
      <alignment horizontal="center" vertical="center" wrapText="1"/>
    </xf>
    <xf numFmtId="49" fontId="1" fillId="0" borderId="21" xfId="81" applyNumberFormat="1" applyFont="1" applyFill="1" applyBorder="1" applyAlignment="1">
      <alignment horizontal="center" vertical="center" wrapText="1"/>
    </xf>
    <xf numFmtId="49" fontId="1" fillId="0" borderId="18" xfId="81" applyNumberFormat="1" applyFont="1" applyFill="1" applyBorder="1" applyAlignment="1">
      <alignment horizontal="center" vertical="center" wrapText="1"/>
    </xf>
    <xf numFmtId="0" fontId="1" fillId="0" borderId="21" xfId="81" applyFont="1" applyFill="1" applyBorder="1" applyAlignment="1">
      <alignment horizontal="center" vertical="center" wrapText="1"/>
    </xf>
    <xf numFmtId="0" fontId="1" fillId="0" borderId="18" xfId="81" applyFont="1" applyFill="1" applyBorder="1" applyAlignment="1">
      <alignment horizontal="center" vertical="center" wrapText="1"/>
    </xf>
    <xf numFmtId="4" fontId="1" fillId="0" borderId="21" xfId="81" applyNumberFormat="1" applyFont="1" applyFill="1" applyBorder="1" applyAlignment="1">
      <alignment horizontal="right" vertical="center" wrapText="1"/>
    </xf>
    <xf numFmtId="4" fontId="1" fillId="0" borderId="18" xfId="8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6" xfId="10" builtinId="50" customBuiltin="1"/>
    <cellStyle name="20% - Accent6 2" xfId="11"/>
    <cellStyle name="40% - Accent1" xfId="12" builtinId="31" customBuiltin="1"/>
    <cellStyle name="40% - Accent1 2" xfId="13"/>
    <cellStyle name="40% - Accent2" xfId="14" builtinId="35" customBuiltin="1"/>
    <cellStyle name="40% - Accent3" xfId="15" builtinId="39" customBuiltin="1"/>
    <cellStyle name="40% - Accent3 2" xfId="16"/>
    <cellStyle name="40% - Accent4" xfId="17" builtinId="43" customBuiltin="1"/>
    <cellStyle name="40% - Accent4 2" xfId="18"/>
    <cellStyle name="40% - Accent5" xfId="19" builtinId="47" customBuiltin="1"/>
    <cellStyle name="40% - Accent5 2" xfId="20"/>
    <cellStyle name="40% - Accent6" xfId="21" builtinId="51" customBuiltin="1"/>
    <cellStyle name="40% - Accent6 2" xfId="22"/>
    <cellStyle name="60% - Accent1" xfId="23" builtinId="32" customBuiltin="1"/>
    <cellStyle name="60% - Accent1 2" xfId="24"/>
    <cellStyle name="60% - Accent2" xfId="25" builtinId="36" customBuiltin="1"/>
    <cellStyle name="60% - Accent2 2" xfId="26"/>
    <cellStyle name="60% - Accent3" xfId="27" builtinId="40" customBuiltin="1"/>
    <cellStyle name="60% - Accent3 2" xfId="28"/>
    <cellStyle name="60% - Accent4" xfId="29" builtinId="44" customBuiltin="1"/>
    <cellStyle name="60% - Accent4 2" xfId="30"/>
    <cellStyle name="60% - Accent5" xfId="31" builtinId="48" customBuiltin="1"/>
    <cellStyle name="60% - Accent5 2" xfId="32"/>
    <cellStyle name="60% - Accent6" xfId="33" builtinId="52" customBuiltin="1"/>
    <cellStyle name="60% - Accent6 2" xfId="34"/>
    <cellStyle name="Accent1" xfId="35" builtinId="29" customBuiltin="1"/>
    <cellStyle name="Accent1 2" xfId="36"/>
    <cellStyle name="Accent2" xfId="37" builtinId="33" customBuiltin="1"/>
    <cellStyle name="Accent2 2" xfId="38"/>
    <cellStyle name="Accent3" xfId="39" builtinId="37" customBuiltin="1"/>
    <cellStyle name="Accent3 2" xfId="40"/>
    <cellStyle name="Accent4" xfId="41" builtinId="41" customBuiltin="1"/>
    <cellStyle name="Accent4 2" xfId="42"/>
    <cellStyle name="Accent5" xfId="43" builtinId="45" customBuiltin="1"/>
    <cellStyle name="Accent6" xfId="44" builtinId="49" customBuiltin="1"/>
    <cellStyle name="Accent6 2" xfId="45"/>
    <cellStyle name="Bad" xfId="46" builtinId="27" customBuiltin="1"/>
    <cellStyle name="Bad 2" xfId="47"/>
    <cellStyle name="Calculation" xfId="48" builtinId="22" customBuiltin="1"/>
    <cellStyle name="Calculation 2" xfId="49"/>
    <cellStyle name="Check Cell" xfId="50" builtinId="23" customBuiltin="1"/>
    <cellStyle name="Comma 2" xfId="51"/>
    <cellStyle name="Currency 2" xfId="52"/>
    <cellStyle name="Explanatory Text" xfId="53" builtinId="53" customBuiltin="1"/>
    <cellStyle name="Good" xfId="54" builtinId="26" customBuiltin="1"/>
    <cellStyle name="Good 2" xfId="55"/>
    <cellStyle name="Heading 1" xfId="56" builtinId="16" customBuiltin="1"/>
    <cellStyle name="Heading 1 2" xfId="57"/>
    <cellStyle name="Heading 2" xfId="58" builtinId="17" customBuiltin="1"/>
    <cellStyle name="Heading 2 2" xfId="59"/>
    <cellStyle name="Heading 3" xfId="60" builtinId="18" customBuiltin="1"/>
    <cellStyle name="Heading 3 2" xfId="61"/>
    <cellStyle name="Heading 4" xfId="62" builtinId="19" customBuiltin="1"/>
    <cellStyle name="Heading 4 2" xfId="63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2" xfId="70"/>
    <cellStyle name="Normal 2 2" xfId="82"/>
    <cellStyle name="Normal 3" xfId="80"/>
    <cellStyle name="Normal_REGISTAR UGOVORA O JN I IZVR -OBJAVA 2 2" xfId="83"/>
    <cellStyle name="Normal_REGISTAR UGOVORA O JN I IZVR -OBJAVA 3" xfId="81"/>
    <cellStyle name="Note" xfId="71" builtinId="10" customBuiltin="1"/>
    <cellStyle name="Note 2" xfId="72"/>
    <cellStyle name="Output" xfId="73" builtinId="21" customBuiltin="1"/>
    <cellStyle name="Output 2" xfId="74"/>
    <cellStyle name="Title" xfId="75" builtinId="15" customBuiltin="1"/>
    <cellStyle name="Title 2" xfId="76"/>
    <cellStyle name="Total" xfId="77" builtinId="25" customBuiltin="1"/>
    <cellStyle name="Total 2" xfId="78"/>
    <cellStyle name="Warning Text" xfId="79" builtinId="11" customBuiltin="1"/>
  </cellStyles>
  <dxfs count="0"/>
  <tableStyles count="0" defaultTableStyle="TableStyleMedium9" defaultPivotStyle="PivotStyleLight16"/>
  <colors>
    <mruColors>
      <color rgb="FF00CCFF"/>
      <color rgb="FF66FFFF"/>
      <color rgb="FF9933FF"/>
      <color rgb="FFFF66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10"/>
  <sheetViews>
    <sheetView zoomScale="90" zoomScaleNormal="90" workbookViewId="0">
      <selection activeCell="I15" sqref="I15"/>
    </sheetView>
  </sheetViews>
  <sheetFormatPr defaultColWidth="0" defaultRowHeight="12.75" x14ac:dyDescent="0.2"/>
  <cols>
    <col min="1" max="1" width="6.7109375" style="10" customWidth="1"/>
    <col min="2" max="2" width="34.5703125" style="10" customWidth="1"/>
    <col min="3" max="3" width="13.28515625" style="10" bestFit="1" customWidth="1"/>
    <col min="4" max="4" width="12.7109375" style="10" bestFit="1" customWidth="1"/>
    <col min="5" max="5" width="17" style="10" bestFit="1" customWidth="1"/>
    <col min="6" max="6" width="14.42578125" style="10" customWidth="1"/>
    <col min="7" max="7" width="14.85546875" style="10" customWidth="1"/>
    <col min="8" max="8" width="17.7109375" style="25" customWidth="1"/>
    <col min="9" max="9" width="16.140625" style="10" customWidth="1"/>
    <col min="10" max="10" width="16.28515625" style="10" customWidth="1"/>
    <col min="11" max="15" width="9.140625" style="10" customWidth="1"/>
    <col min="16" max="16" width="5" style="10" customWidth="1"/>
    <col min="17" max="33" width="9.140625" style="10" customWidth="1"/>
    <col min="34" max="34" width="4.28515625" style="10" customWidth="1"/>
    <col min="35" max="39" width="9.140625" style="10" customWidth="1"/>
    <col min="40" max="40" width="9" style="10" customWidth="1"/>
    <col min="41" max="59" width="9.140625" style="10" customWidth="1"/>
    <col min="60" max="60" width="0.85546875" style="10" customWidth="1"/>
    <col min="61" max="82" width="9.140625" style="10" customWidth="1"/>
    <col min="83" max="83" width="4.85546875" style="10" customWidth="1"/>
    <col min="84" max="96" width="9.140625" style="10" customWidth="1"/>
    <col min="97" max="97" width="4.42578125" style="10" customWidth="1"/>
    <col min="98" max="115" width="9.140625" style="10" customWidth="1"/>
    <col min="116" max="116" width="4" style="10" customWidth="1"/>
    <col min="117" max="137" width="9.140625" style="10" customWidth="1"/>
    <col min="138" max="138" width="7.140625" style="10" customWidth="1"/>
    <col min="139" max="156" width="9.140625" style="10" customWidth="1"/>
    <col min="157" max="157" width="1.28515625" style="10" customWidth="1"/>
    <col min="158" max="170" width="9.140625" style="10" customWidth="1"/>
    <col min="171" max="171" width="19.85546875" style="10" customWidth="1"/>
    <col min="172" max="16384" width="0" style="10" hidden="1"/>
  </cols>
  <sheetData>
    <row r="1" spans="1:226" ht="14.25" x14ac:dyDescent="0.2">
      <c r="A1" s="5" t="s">
        <v>358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226" ht="14.25" x14ac:dyDescent="0.2">
      <c r="A2" s="5" t="s">
        <v>359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226" ht="14.25" x14ac:dyDescent="0.2">
      <c r="A3" s="5" t="s">
        <v>360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226" ht="8.25" customHeight="1" x14ac:dyDescent="0.2">
      <c r="A4" s="4"/>
      <c r="B4" s="4"/>
      <c r="C4" s="4"/>
      <c r="D4" s="4"/>
      <c r="E4" s="4"/>
      <c r="F4" s="4"/>
      <c r="G4" s="4"/>
      <c r="H4" s="231"/>
      <c r="I4" s="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1:226" ht="15" customHeight="1" x14ac:dyDescent="0.2">
      <c r="A5" s="240" t="s">
        <v>844</v>
      </c>
      <c r="B5" s="240"/>
      <c r="C5" s="240"/>
      <c r="D5" s="240"/>
      <c r="E5" s="240"/>
      <c r="F5" s="240"/>
      <c r="G5" s="240"/>
      <c r="H5" s="240"/>
      <c r="I5" s="24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1:226" ht="15" x14ac:dyDescent="0.2">
      <c r="A6" s="4"/>
      <c r="B6" s="4"/>
      <c r="C6" s="4"/>
      <c r="D6" s="4"/>
      <c r="E6" s="4"/>
      <c r="F6" s="4"/>
      <c r="G6" s="4"/>
      <c r="H6" s="231"/>
      <c r="I6" s="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</row>
    <row r="7" spans="1:226" ht="15" x14ac:dyDescent="0.2">
      <c r="A7" s="241" t="s">
        <v>175</v>
      </c>
      <c r="B7" s="241"/>
      <c r="C7" s="241"/>
      <c r="D7" s="241"/>
      <c r="E7" s="241"/>
      <c r="F7" s="241"/>
      <c r="G7" s="241"/>
      <c r="H7" s="241"/>
      <c r="I7" s="241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226" ht="12.75" customHeight="1" x14ac:dyDescent="0.2"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226" ht="15" x14ac:dyDescent="0.2">
      <c r="A9" s="3" t="s">
        <v>174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</row>
    <row r="10" spans="1:226" ht="15" x14ac:dyDescent="0.2">
      <c r="A10" s="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</row>
    <row r="11" spans="1:226" ht="60" x14ac:dyDescent="0.2">
      <c r="A11" s="2" t="s">
        <v>320</v>
      </c>
      <c r="B11" s="2" t="s">
        <v>171</v>
      </c>
      <c r="C11" s="2" t="s">
        <v>240</v>
      </c>
      <c r="D11" s="2" t="s">
        <v>241</v>
      </c>
      <c r="E11" s="2" t="s">
        <v>6</v>
      </c>
      <c r="F11" s="2" t="s">
        <v>172</v>
      </c>
      <c r="G11" s="2" t="s">
        <v>242</v>
      </c>
      <c r="H11" s="2" t="s">
        <v>842</v>
      </c>
      <c r="I11" s="2" t="s">
        <v>7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</row>
    <row r="12" spans="1:226" ht="12" customHeight="1" x14ac:dyDescent="0.2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7">
        <v>8</v>
      </c>
      <c r="I12" s="7">
        <v>9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</row>
    <row r="13" spans="1:226" ht="102" x14ac:dyDescent="0.2">
      <c r="A13" s="1" t="s">
        <v>951</v>
      </c>
      <c r="B13" s="11" t="s">
        <v>230</v>
      </c>
      <c r="C13" s="14" t="s">
        <v>256</v>
      </c>
      <c r="D13" s="14" t="s">
        <v>85</v>
      </c>
      <c r="E13" s="17">
        <v>3693704.98</v>
      </c>
      <c r="F13" s="14" t="s">
        <v>50</v>
      </c>
      <c r="G13" s="14" t="s">
        <v>268</v>
      </c>
      <c r="H13" s="14" t="s">
        <v>877</v>
      </c>
      <c r="I13" s="12" t="s">
        <v>883</v>
      </c>
    </row>
    <row r="14" spans="1:226" ht="89.25" x14ac:dyDescent="0.2">
      <c r="A14" s="1" t="s">
        <v>952</v>
      </c>
      <c r="B14" s="19" t="s">
        <v>209</v>
      </c>
      <c r="C14" s="9" t="s">
        <v>145</v>
      </c>
      <c r="D14" s="9" t="s">
        <v>207</v>
      </c>
      <c r="E14" s="12">
        <v>1227540</v>
      </c>
      <c r="F14" s="9" t="s">
        <v>311</v>
      </c>
      <c r="G14" s="16" t="s">
        <v>208</v>
      </c>
      <c r="H14" s="137" t="s">
        <v>819</v>
      </c>
      <c r="I14" s="17">
        <v>1001667.52</v>
      </c>
    </row>
    <row r="15" spans="1:226" ht="78.75" customHeight="1" x14ac:dyDescent="0.2">
      <c r="A15" s="1" t="s">
        <v>966</v>
      </c>
      <c r="B15" s="11" t="s">
        <v>263</v>
      </c>
      <c r="C15" s="9" t="s">
        <v>145</v>
      </c>
      <c r="D15" s="9" t="s">
        <v>210</v>
      </c>
      <c r="E15" s="12">
        <v>65000</v>
      </c>
      <c r="F15" s="9" t="s">
        <v>357</v>
      </c>
      <c r="G15" s="16" t="s">
        <v>148</v>
      </c>
      <c r="H15" s="9" t="s">
        <v>577</v>
      </c>
      <c r="I15" s="17">
        <v>81250</v>
      </c>
    </row>
    <row r="16" spans="1:226" ht="102" x14ac:dyDescent="0.2">
      <c r="A16" s="1" t="s">
        <v>967</v>
      </c>
      <c r="B16" s="11" t="s">
        <v>10</v>
      </c>
      <c r="C16" s="9" t="s">
        <v>202</v>
      </c>
      <c r="D16" s="9" t="s">
        <v>312</v>
      </c>
      <c r="E16" s="12">
        <v>934800</v>
      </c>
      <c r="F16" s="13" t="s">
        <v>356</v>
      </c>
      <c r="G16" s="9" t="s">
        <v>313</v>
      </c>
      <c r="H16" s="136"/>
      <c r="I16" s="23"/>
    </row>
    <row r="17" spans="1:9" ht="76.5" x14ac:dyDescent="0.2">
      <c r="A17" s="1" t="s">
        <v>205</v>
      </c>
      <c r="B17" s="9" t="s">
        <v>70</v>
      </c>
      <c r="C17" s="9" t="s">
        <v>202</v>
      </c>
      <c r="D17" s="16" t="s">
        <v>71</v>
      </c>
      <c r="E17" s="12">
        <v>924250</v>
      </c>
      <c r="F17" s="9" t="s">
        <v>264</v>
      </c>
      <c r="G17" s="9" t="s">
        <v>72</v>
      </c>
      <c r="H17" s="9"/>
      <c r="I17" s="12"/>
    </row>
    <row r="18" spans="1:9" ht="89.25" x14ac:dyDescent="0.2">
      <c r="A18" s="1" t="s">
        <v>640</v>
      </c>
      <c r="B18" s="19" t="s">
        <v>109</v>
      </c>
      <c r="C18" s="9" t="s">
        <v>256</v>
      </c>
      <c r="D18" s="14" t="s">
        <v>271</v>
      </c>
      <c r="E18" s="15">
        <v>2653804.54</v>
      </c>
      <c r="F18" s="9" t="s">
        <v>286</v>
      </c>
      <c r="G18" s="9" t="s">
        <v>268</v>
      </c>
      <c r="H18" s="16" t="s">
        <v>878</v>
      </c>
      <c r="I18" s="12" t="s">
        <v>892</v>
      </c>
    </row>
    <row r="19" spans="1:9" ht="89.25" x14ac:dyDescent="0.2">
      <c r="A19" s="1" t="s">
        <v>968</v>
      </c>
      <c r="B19" s="19" t="s">
        <v>1</v>
      </c>
      <c r="C19" s="9" t="s">
        <v>256</v>
      </c>
      <c r="D19" s="14" t="s">
        <v>287</v>
      </c>
      <c r="E19" s="15">
        <v>121250</v>
      </c>
      <c r="F19" s="9" t="s">
        <v>285</v>
      </c>
      <c r="G19" s="9" t="s">
        <v>239</v>
      </c>
      <c r="H19" s="16" t="s">
        <v>1011</v>
      </c>
      <c r="I19" s="12"/>
    </row>
    <row r="20" spans="1:9" ht="204" x14ac:dyDescent="0.2">
      <c r="A20" s="1" t="s">
        <v>206</v>
      </c>
      <c r="B20" s="11" t="s">
        <v>2</v>
      </c>
      <c r="C20" s="9" t="s">
        <v>275</v>
      </c>
      <c r="D20" s="14" t="s">
        <v>273</v>
      </c>
      <c r="E20" s="15">
        <v>604375</v>
      </c>
      <c r="F20" s="9" t="s">
        <v>272</v>
      </c>
      <c r="G20" s="9" t="s">
        <v>274</v>
      </c>
      <c r="H20" s="14" t="s">
        <v>1012</v>
      </c>
      <c r="I20" s="17"/>
    </row>
    <row r="21" spans="1:9" ht="76.5" x14ac:dyDescent="0.2">
      <c r="A21" s="1" t="s">
        <v>641</v>
      </c>
      <c r="B21" s="11" t="s">
        <v>232</v>
      </c>
      <c r="C21" s="9" t="s">
        <v>256</v>
      </c>
      <c r="D21" s="14" t="s">
        <v>231</v>
      </c>
      <c r="E21" s="15">
        <v>793750</v>
      </c>
      <c r="F21" s="9" t="s">
        <v>233</v>
      </c>
      <c r="G21" s="9" t="s">
        <v>105</v>
      </c>
      <c r="H21" s="14" t="s">
        <v>1013</v>
      </c>
      <c r="I21" s="17"/>
    </row>
    <row r="22" spans="1:9" ht="165.75" x14ac:dyDescent="0.2">
      <c r="A22" s="1" t="s">
        <v>35</v>
      </c>
      <c r="B22" s="11" t="s">
        <v>0</v>
      </c>
      <c r="C22" s="9" t="s">
        <v>256</v>
      </c>
      <c r="D22" s="14" t="s">
        <v>235</v>
      </c>
      <c r="E22" s="15">
        <v>242500</v>
      </c>
      <c r="F22" s="9" t="s">
        <v>96</v>
      </c>
      <c r="G22" s="9" t="s">
        <v>234</v>
      </c>
      <c r="H22" s="22" t="s">
        <v>447</v>
      </c>
      <c r="I22" s="12">
        <v>242500</v>
      </c>
    </row>
    <row r="23" spans="1:9" ht="76.5" x14ac:dyDescent="0.2">
      <c r="A23" s="1" t="s">
        <v>37</v>
      </c>
      <c r="B23" s="11" t="s">
        <v>367</v>
      </c>
      <c r="C23" s="9" t="s">
        <v>256</v>
      </c>
      <c r="D23" s="14" t="s">
        <v>92</v>
      </c>
      <c r="E23" s="15">
        <v>457500</v>
      </c>
      <c r="F23" s="9" t="s">
        <v>93</v>
      </c>
      <c r="G23" s="9" t="s">
        <v>106</v>
      </c>
      <c r="H23" s="22"/>
      <c r="I23" s="12"/>
    </row>
    <row r="24" spans="1:9" ht="89.25" x14ac:dyDescent="0.2">
      <c r="A24" s="1" t="s">
        <v>38</v>
      </c>
      <c r="B24" s="11" t="s">
        <v>108</v>
      </c>
      <c r="C24" s="9" t="s">
        <v>256</v>
      </c>
      <c r="D24" s="14" t="s">
        <v>94</v>
      </c>
      <c r="E24" s="15">
        <v>362500</v>
      </c>
      <c r="F24" s="9" t="s">
        <v>170</v>
      </c>
      <c r="G24" s="9" t="s">
        <v>107</v>
      </c>
      <c r="H24" s="9" t="s">
        <v>1016</v>
      </c>
      <c r="I24" s="217">
        <v>181250</v>
      </c>
    </row>
    <row r="25" spans="1:9" ht="76.5" x14ac:dyDescent="0.2">
      <c r="A25" s="1" t="s">
        <v>969</v>
      </c>
      <c r="B25" s="11" t="s">
        <v>389</v>
      </c>
      <c r="C25" s="9" t="s">
        <v>256</v>
      </c>
      <c r="D25" s="14" t="s">
        <v>368</v>
      </c>
      <c r="E25" s="15">
        <v>2475110.14</v>
      </c>
      <c r="F25" s="9" t="s">
        <v>50</v>
      </c>
      <c r="G25" s="9" t="s">
        <v>268</v>
      </c>
      <c r="H25" s="22" t="s">
        <v>1008</v>
      </c>
      <c r="I25" s="12">
        <v>2279870.38</v>
      </c>
    </row>
    <row r="26" spans="1:9" ht="165.75" x14ac:dyDescent="0.2">
      <c r="A26" s="1" t="s">
        <v>40</v>
      </c>
      <c r="B26" s="11" t="s">
        <v>885</v>
      </c>
      <c r="C26" s="9" t="s">
        <v>886</v>
      </c>
      <c r="D26" s="14" t="s">
        <v>887</v>
      </c>
      <c r="E26" s="12" t="s">
        <v>888</v>
      </c>
      <c r="F26" s="9" t="s">
        <v>889</v>
      </c>
      <c r="G26" s="9" t="s">
        <v>268</v>
      </c>
      <c r="H26" s="9"/>
      <c r="I26" s="12"/>
    </row>
    <row r="27" spans="1:9" ht="153" x14ac:dyDescent="0.2">
      <c r="A27" s="1" t="s">
        <v>970</v>
      </c>
      <c r="B27" s="11" t="s">
        <v>567</v>
      </c>
      <c r="C27" s="9" t="s">
        <v>145</v>
      </c>
      <c r="D27" s="9" t="s">
        <v>559</v>
      </c>
      <c r="E27" s="12" t="s">
        <v>560</v>
      </c>
      <c r="F27" s="9" t="s">
        <v>522</v>
      </c>
      <c r="G27" s="9" t="s">
        <v>408</v>
      </c>
      <c r="H27" s="9" t="s">
        <v>522</v>
      </c>
      <c r="I27" s="12">
        <v>110026.25</v>
      </c>
    </row>
    <row r="28" spans="1:9" ht="96" customHeight="1" x14ac:dyDescent="0.2">
      <c r="A28" s="1" t="s">
        <v>642</v>
      </c>
      <c r="B28" s="11" t="s">
        <v>438</v>
      </c>
      <c r="C28" s="9" t="s">
        <v>145</v>
      </c>
      <c r="D28" s="9" t="s">
        <v>383</v>
      </c>
      <c r="E28" s="12">
        <v>60000</v>
      </c>
      <c r="F28" s="9" t="s">
        <v>386</v>
      </c>
      <c r="G28" s="9" t="s">
        <v>387</v>
      </c>
      <c r="H28" s="16" t="s">
        <v>487</v>
      </c>
      <c r="I28" s="17">
        <v>60000</v>
      </c>
    </row>
    <row r="29" spans="1:9" ht="150.75" customHeight="1" x14ac:dyDescent="0.2">
      <c r="A29" s="1" t="s">
        <v>41</v>
      </c>
      <c r="B29" s="11" t="s">
        <v>727</v>
      </c>
      <c r="C29" s="9" t="s">
        <v>145</v>
      </c>
      <c r="D29" s="9" t="s">
        <v>726</v>
      </c>
      <c r="E29" s="12">
        <v>446506.25</v>
      </c>
      <c r="F29" s="9" t="s">
        <v>204</v>
      </c>
      <c r="G29" s="9" t="s">
        <v>407</v>
      </c>
      <c r="H29" s="16" t="s">
        <v>513</v>
      </c>
      <c r="I29" s="17">
        <v>446506.25</v>
      </c>
    </row>
    <row r="30" spans="1:9" ht="114.75" x14ac:dyDescent="0.2">
      <c r="A30" s="1" t="s">
        <v>643</v>
      </c>
      <c r="B30" s="11" t="s">
        <v>428</v>
      </c>
      <c r="C30" s="9" t="s">
        <v>145</v>
      </c>
      <c r="D30" s="14" t="s">
        <v>437</v>
      </c>
      <c r="E30" s="12">
        <v>991250</v>
      </c>
      <c r="F30" s="9" t="s">
        <v>233</v>
      </c>
      <c r="G30" s="9" t="s">
        <v>429</v>
      </c>
      <c r="H30" s="16" t="s">
        <v>456</v>
      </c>
      <c r="I30" s="17">
        <v>647375</v>
      </c>
    </row>
    <row r="31" spans="1:9" ht="63.75" x14ac:dyDescent="0.2">
      <c r="A31" s="1" t="s">
        <v>971</v>
      </c>
      <c r="B31" s="11" t="s">
        <v>427</v>
      </c>
      <c r="C31" s="9" t="s">
        <v>145</v>
      </c>
      <c r="D31" s="14" t="s">
        <v>436</v>
      </c>
      <c r="E31" s="12">
        <v>840990</v>
      </c>
      <c r="F31" s="9" t="s">
        <v>233</v>
      </c>
      <c r="G31" s="9" t="s">
        <v>426</v>
      </c>
      <c r="H31" s="16" t="s">
        <v>460</v>
      </c>
      <c r="I31" s="17">
        <v>836375.89</v>
      </c>
    </row>
    <row r="32" spans="1:9" ht="242.25" x14ac:dyDescent="0.2">
      <c r="A32" s="1" t="s">
        <v>972</v>
      </c>
      <c r="B32" s="11" t="s">
        <v>743</v>
      </c>
      <c r="C32" s="9" t="s">
        <v>744</v>
      </c>
      <c r="D32" s="14" t="s">
        <v>745</v>
      </c>
      <c r="E32" s="12">
        <v>911574.38</v>
      </c>
      <c r="F32" s="9" t="s">
        <v>746</v>
      </c>
      <c r="G32" s="9" t="s">
        <v>425</v>
      </c>
      <c r="H32" s="16" t="s">
        <v>540</v>
      </c>
      <c r="I32" s="12" t="s">
        <v>747</v>
      </c>
    </row>
    <row r="33" spans="1:9" ht="102" x14ac:dyDescent="0.2">
      <c r="A33" s="1" t="s">
        <v>644</v>
      </c>
      <c r="B33" s="11" t="s">
        <v>431</v>
      </c>
      <c r="C33" s="9" t="s">
        <v>145</v>
      </c>
      <c r="D33" s="14" t="s">
        <v>432</v>
      </c>
      <c r="E33" s="12">
        <v>912500</v>
      </c>
      <c r="F33" s="9" t="s">
        <v>233</v>
      </c>
      <c r="G33" s="9" t="s">
        <v>430</v>
      </c>
      <c r="H33" s="16" t="s">
        <v>772</v>
      </c>
      <c r="I33" s="17">
        <v>73000</v>
      </c>
    </row>
    <row r="34" spans="1:9" ht="89.25" x14ac:dyDescent="0.2">
      <c r="A34" s="1" t="s">
        <v>645</v>
      </c>
      <c r="B34" s="9" t="s">
        <v>545</v>
      </c>
      <c r="C34" s="9" t="s">
        <v>202</v>
      </c>
      <c r="D34" s="16" t="s">
        <v>432</v>
      </c>
      <c r="E34" s="12">
        <v>1405000</v>
      </c>
      <c r="F34" s="16" t="s">
        <v>233</v>
      </c>
      <c r="G34" s="9" t="s">
        <v>236</v>
      </c>
      <c r="H34" s="16" t="s">
        <v>479</v>
      </c>
      <c r="I34" s="17">
        <v>1404847.8</v>
      </c>
    </row>
    <row r="35" spans="1:9" ht="102" x14ac:dyDescent="0.2">
      <c r="A35" s="1" t="s">
        <v>973</v>
      </c>
      <c r="B35" s="11" t="s">
        <v>435</v>
      </c>
      <c r="C35" s="9" t="s">
        <v>145</v>
      </c>
      <c r="D35" s="14" t="s">
        <v>434</v>
      </c>
      <c r="E35" s="12">
        <v>526875</v>
      </c>
      <c r="F35" s="9" t="s">
        <v>233</v>
      </c>
      <c r="G35" s="9" t="s">
        <v>429</v>
      </c>
      <c r="H35" s="16" t="s">
        <v>491</v>
      </c>
      <c r="I35" s="17">
        <v>158062.5</v>
      </c>
    </row>
    <row r="36" spans="1:9" ht="165.75" x14ac:dyDescent="0.2">
      <c r="A36" s="1" t="s">
        <v>974</v>
      </c>
      <c r="B36" s="9" t="s">
        <v>734</v>
      </c>
      <c r="C36" s="9" t="s">
        <v>738</v>
      </c>
      <c r="D36" s="9" t="s">
        <v>735</v>
      </c>
      <c r="E36" s="12" t="s">
        <v>736</v>
      </c>
      <c r="F36" s="9" t="s">
        <v>737</v>
      </c>
      <c r="G36" s="9" t="s">
        <v>425</v>
      </c>
      <c r="H36" s="16" t="s">
        <v>541</v>
      </c>
      <c r="I36" s="12" t="s">
        <v>748</v>
      </c>
    </row>
    <row r="37" spans="1:9" ht="102" x14ac:dyDescent="0.2">
      <c r="A37" s="1" t="s">
        <v>975</v>
      </c>
      <c r="B37" s="9" t="s">
        <v>458</v>
      </c>
      <c r="C37" s="9" t="s">
        <v>145</v>
      </c>
      <c r="D37" s="16" t="s">
        <v>459</v>
      </c>
      <c r="E37" s="12" t="s">
        <v>610</v>
      </c>
      <c r="F37" s="16" t="s">
        <v>284</v>
      </c>
      <c r="G37" s="9" t="s">
        <v>457</v>
      </c>
      <c r="H37" s="16" t="s">
        <v>574</v>
      </c>
      <c r="I37" s="12" t="s">
        <v>610</v>
      </c>
    </row>
    <row r="38" spans="1:9" ht="76.5" x14ac:dyDescent="0.2">
      <c r="A38" s="1" t="s">
        <v>646</v>
      </c>
      <c r="B38" s="9" t="s">
        <v>554</v>
      </c>
      <c r="C38" s="9" t="s">
        <v>202</v>
      </c>
      <c r="D38" s="16" t="s">
        <v>450</v>
      </c>
      <c r="E38" s="12">
        <v>805046.59</v>
      </c>
      <c r="F38" s="16" t="s">
        <v>204</v>
      </c>
      <c r="G38" s="9" t="s">
        <v>451</v>
      </c>
      <c r="H38" s="16" t="s">
        <v>492</v>
      </c>
      <c r="I38" s="17">
        <v>805046.59</v>
      </c>
    </row>
    <row r="39" spans="1:9" ht="63.75" x14ac:dyDescent="0.2">
      <c r="A39" s="1" t="s">
        <v>647</v>
      </c>
      <c r="B39" s="9" t="s">
        <v>626</v>
      </c>
      <c r="C39" s="9" t="s">
        <v>202</v>
      </c>
      <c r="D39" s="16" t="s">
        <v>447</v>
      </c>
      <c r="E39" s="12">
        <v>584979.1</v>
      </c>
      <c r="F39" s="16" t="s">
        <v>204</v>
      </c>
      <c r="G39" s="9" t="s">
        <v>446</v>
      </c>
      <c r="H39" s="16" t="s">
        <v>574</v>
      </c>
      <c r="I39" s="17">
        <v>577341.23</v>
      </c>
    </row>
    <row r="40" spans="1:9" ht="89.25" x14ac:dyDescent="0.2">
      <c r="A40" s="1" t="s">
        <v>648</v>
      </c>
      <c r="B40" s="9" t="s">
        <v>552</v>
      </c>
      <c r="C40" s="9" t="s">
        <v>145</v>
      </c>
      <c r="D40" s="16" t="s">
        <v>476</v>
      </c>
      <c r="E40" s="12">
        <v>1556874.25</v>
      </c>
      <c r="F40" s="16" t="s">
        <v>302</v>
      </c>
      <c r="G40" s="9" t="s">
        <v>475</v>
      </c>
      <c r="H40" s="16" t="s">
        <v>618</v>
      </c>
      <c r="I40" s="17">
        <v>1533965.06</v>
      </c>
    </row>
    <row r="41" spans="1:9" ht="63.75" x14ac:dyDescent="0.2">
      <c r="A41" s="1" t="s">
        <v>649</v>
      </c>
      <c r="B41" s="9" t="s">
        <v>625</v>
      </c>
      <c r="C41" s="9" t="s">
        <v>167</v>
      </c>
      <c r="D41" s="16" t="s">
        <v>464</v>
      </c>
      <c r="E41" s="12">
        <v>677445</v>
      </c>
      <c r="F41" s="16" t="s">
        <v>284</v>
      </c>
      <c r="G41" s="9" t="s">
        <v>465</v>
      </c>
      <c r="H41" s="16" t="s">
        <v>574</v>
      </c>
      <c r="I41" s="17">
        <v>593666.27</v>
      </c>
    </row>
    <row r="42" spans="1:9" ht="89.25" x14ac:dyDescent="0.2">
      <c r="A42" s="1" t="s">
        <v>976</v>
      </c>
      <c r="B42" s="9" t="s">
        <v>624</v>
      </c>
      <c r="C42" s="9" t="s">
        <v>145</v>
      </c>
      <c r="D42" s="16" t="s">
        <v>460</v>
      </c>
      <c r="E42" s="12">
        <v>547747.67000000004</v>
      </c>
      <c r="F42" s="9" t="s">
        <v>480</v>
      </c>
      <c r="G42" s="9" t="s">
        <v>461</v>
      </c>
      <c r="H42" s="16" t="s">
        <v>574</v>
      </c>
      <c r="I42" s="17">
        <v>471321.93</v>
      </c>
    </row>
    <row r="43" spans="1:9" ht="89.25" x14ac:dyDescent="0.2">
      <c r="A43" s="1" t="s">
        <v>977</v>
      </c>
      <c r="B43" s="9" t="s">
        <v>623</v>
      </c>
      <c r="C43" s="9" t="s">
        <v>145</v>
      </c>
      <c r="D43" s="16" t="s">
        <v>460</v>
      </c>
      <c r="E43" s="12">
        <v>1060148.75</v>
      </c>
      <c r="F43" s="16" t="s">
        <v>619</v>
      </c>
      <c r="G43" s="9" t="s">
        <v>462</v>
      </c>
      <c r="H43" s="16" t="s">
        <v>901</v>
      </c>
      <c r="I43" s="17">
        <v>429247.63</v>
      </c>
    </row>
    <row r="44" spans="1:9" ht="76.5" x14ac:dyDescent="0.2">
      <c r="A44" s="1" t="s">
        <v>978</v>
      </c>
      <c r="B44" s="9" t="s">
        <v>627</v>
      </c>
      <c r="C44" s="9" t="s">
        <v>145</v>
      </c>
      <c r="D44" s="16" t="s">
        <v>439</v>
      </c>
      <c r="E44" s="12">
        <v>1222095.8799999999</v>
      </c>
      <c r="F44" s="16" t="s">
        <v>440</v>
      </c>
      <c r="G44" s="9" t="s">
        <v>104</v>
      </c>
      <c r="H44" s="16" t="s">
        <v>809</v>
      </c>
      <c r="I44" s="17">
        <v>689889.13</v>
      </c>
    </row>
    <row r="45" spans="1:9" ht="127.5" x14ac:dyDescent="0.2">
      <c r="A45" s="1" t="s">
        <v>650</v>
      </c>
      <c r="B45" s="11" t="s">
        <v>546</v>
      </c>
      <c r="C45" s="9" t="s">
        <v>167</v>
      </c>
      <c r="D45" s="16" t="s">
        <v>466</v>
      </c>
      <c r="E45" s="12">
        <v>303750</v>
      </c>
      <c r="F45" s="16" t="s">
        <v>284</v>
      </c>
      <c r="G45" s="9" t="s">
        <v>467</v>
      </c>
      <c r="H45" s="16" t="s">
        <v>574</v>
      </c>
      <c r="I45" s="17">
        <v>265629.15000000002</v>
      </c>
    </row>
    <row r="46" spans="1:9" ht="89.25" x14ac:dyDescent="0.2">
      <c r="A46" s="1" t="s">
        <v>651</v>
      </c>
      <c r="B46" s="9" t="s">
        <v>553</v>
      </c>
      <c r="C46" s="9" t="s">
        <v>145</v>
      </c>
      <c r="D46" s="16" t="s">
        <v>478</v>
      </c>
      <c r="E46" s="12">
        <v>300000</v>
      </c>
      <c r="F46" s="16" t="s">
        <v>204</v>
      </c>
      <c r="G46" s="9" t="s">
        <v>477</v>
      </c>
      <c r="H46" s="16" t="s">
        <v>731</v>
      </c>
      <c r="I46" s="17">
        <v>300000</v>
      </c>
    </row>
    <row r="47" spans="1:9" ht="76.5" x14ac:dyDescent="0.2">
      <c r="A47" s="1" t="s">
        <v>979</v>
      </c>
      <c r="B47" s="9" t="s">
        <v>628</v>
      </c>
      <c r="C47" s="9" t="s">
        <v>145</v>
      </c>
      <c r="D47" s="16" t="s">
        <v>448</v>
      </c>
      <c r="E47" s="12">
        <v>2207500</v>
      </c>
      <c r="F47" s="16" t="s">
        <v>233</v>
      </c>
      <c r="G47" s="9" t="s">
        <v>449</v>
      </c>
      <c r="H47" s="16" t="s">
        <v>596</v>
      </c>
      <c r="I47" s="17">
        <v>1964820.56</v>
      </c>
    </row>
    <row r="48" spans="1:9" ht="89.25" x14ac:dyDescent="0.2">
      <c r="A48" s="1" t="s">
        <v>980</v>
      </c>
      <c r="B48" s="9" t="s">
        <v>629</v>
      </c>
      <c r="C48" s="9" t="s">
        <v>145</v>
      </c>
      <c r="D48" s="16" t="s">
        <v>456</v>
      </c>
      <c r="E48" s="12">
        <v>1346193.45</v>
      </c>
      <c r="F48" s="16" t="s">
        <v>294</v>
      </c>
      <c r="G48" s="9" t="s">
        <v>237</v>
      </c>
      <c r="H48" s="136"/>
      <c r="I48" s="23"/>
    </row>
    <row r="49" spans="1:9" ht="140.25" x14ac:dyDescent="0.2">
      <c r="A49" s="1" t="s">
        <v>652</v>
      </c>
      <c r="B49" s="9" t="s">
        <v>549</v>
      </c>
      <c r="C49" s="9" t="s">
        <v>145</v>
      </c>
      <c r="D49" s="16" t="s">
        <v>469</v>
      </c>
      <c r="E49" s="12">
        <v>438981.9</v>
      </c>
      <c r="F49" s="16" t="s">
        <v>301</v>
      </c>
      <c r="G49" s="9" t="s">
        <v>468</v>
      </c>
      <c r="H49" s="16" t="s">
        <v>536</v>
      </c>
      <c r="I49" s="12">
        <v>393352.64</v>
      </c>
    </row>
    <row r="50" spans="1:9" ht="127.5" x14ac:dyDescent="0.2">
      <c r="A50" s="1" t="s">
        <v>653</v>
      </c>
      <c r="B50" s="9" t="s">
        <v>550</v>
      </c>
      <c r="C50" s="9" t="s">
        <v>145</v>
      </c>
      <c r="D50" s="16" t="s">
        <v>469</v>
      </c>
      <c r="E50" s="12">
        <v>67500</v>
      </c>
      <c r="F50" s="16" t="s">
        <v>301</v>
      </c>
      <c r="G50" s="9" t="s">
        <v>468</v>
      </c>
      <c r="H50" s="16" t="s">
        <v>536</v>
      </c>
      <c r="I50" s="12">
        <v>56250</v>
      </c>
    </row>
    <row r="51" spans="1:9" ht="76.5" x14ac:dyDescent="0.2">
      <c r="A51" s="1" t="s">
        <v>654</v>
      </c>
      <c r="B51" s="9" t="s">
        <v>551</v>
      </c>
      <c r="C51" s="9" t="s">
        <v>145</v>
      </c>
      <c r="D51" s="16" t="s">
        <v>470</v>
      </c>
      <c r="E51" s="12">
        <v>318482.40000000002</v>
      </c>
      <c r="F51" s="111" t="s">
        <v>709</v>
      </c>
      <c r="G51" s="9" t="s">
        <v>166</v>
      </c>
      <c r="H51" s="16" t="s">
        <v>574</v>
      </c>
      <c r="I51" s="12">
        <v>166214.73000000001</v>
      </c>
    </row>
    <row r="52" spans="1:9" ht="76.5" x14ac:dyDescent="0.2">
      <c r="A52" s="1" t="s">
        <v>655</v>
      </c>
      <c r="B52" s="9" t="s">
        <v>548</v>
      </c>
      <c r="C52" s="9" t="s">
        <v>145</v>
      </c>
      <c r="D52" s="16" t="s">
        <v>441</v>
      </c>
      <c r="E52" s="12">
        <v>1168667.6299999999</v>
      </c>
      <c r="F52" s="16" t="s">
        <v>442</v>
      </c>
      <c r="G52" s="9" t="s">
        <v>384</v>
      </c>
      <c r="H52" s="16" t="s">
        <v>532</v>
      </c>
      <c r="I52" s="12">
        <v>515455.54</v>
      </c>
    </row>
    <row r="53" spans="1:9" ht="63.75" x14ac:dyDescent="0.2">
      <c r="A53" s="1" t="s">
        <v>656</v>
      </c>
      <c r="B53" s="9" t="s">
        <v>710</v>
      </c>
      <c r="C53" s="9" t="s">
        <v>167</v>
      </c>
      <c r="D53" s="16" t="s">
        <v>555</v>
      </c>
      <c r="E53" s="12">
        <v>561750</v>
      </c>
      <c r="F53" s="16" t="s">
        <v>463</v>
      </c>
      <c r="G53" s="9" t="s">
        <v>556</v>
      </c>
      <c r="H53" s="16" t="s">
        <v>574</v>
      </c>
      <c r="I53" s="12">
        <v>467687.5</v>
      </c>
    </row>
    <row r="54" spans="1:9" ht="89.25" x14ac:dyDescent="0.2">
      <c r="A54" s="1" t="s">
        <v>981</v>
      </c>
      <c r="B54" s="9" t="s">
        <v>711</v>
      </c>
      <c r="C54" s="9" t="s">
        <v>167</v>
      </c>
      <c r="D54" s="16" t="s">
        <v>555</v>
      </c>
      <c r="E54" s="12">
        <v>401250</v>
      </c>
      <c r="F54" s="16" t="s">
        <v>442</v>
      </c>
      <c r="G54" s="9" t="s">
        <v>557</v>
      </c>
      <c r="H54" s="16" t="s">
        <v>574</v>
      </c>
      <c r="I54" s="12">
        <v>373335.91</v>
      </c>
    </row>
    <row r="55" spans="1:9" ht="63.75" x14ac:dyDescent="0.2">
      <c r="A55" s="1" t="s">
        <v>657</v>
      </c>
      <c r="B55" s="9" t="s">
        <v>547</v>
      </c>
      <c r="C55" s="9" t="s">
        <v>202</v>
      </c>
      <c r="D55" s="16" t="s">
        <v>482</v>
      </c>
      <c r="E55" s="12">
        <v>475000</v>
      </c>
      <c r="F55" s="9" t="s">
        <v>481</v>
      </c>
      <c r="G55" s="9" t="s">
        <v>39</v>
      </c>
      <c r="H55" s="16" t="s">
        <v>574</v>
      </c>
      <c r="I55" s="12">
        <v>285457.42</v>
      </c>
    </row>
    <row r="56" spans="1:9" ht="63.75" x14ac:dyDescent="0.2">
      <c r="A56" s="1" t="s">
        <v>658</v>
      </c>
      <c r="B56" s="9" t="s">
        <v>636</v>
      </c>
      <c r="C56" s="9" t="s">
        <v>167</v>
      </c>
      <c r="D56" s="16" t="s">
        <v>540</v>
      </c>
      <c r="E56" s="12">
        <v>147500</v>
      </c>
      <c r="F56" s="16" t="s">
        <v>204</v>
      </c>
      <c r="G56" s="9" t="s">
        <v>558</v>
      </c>
      <c r="H56" s="16" t="s">
        <v>574</v>
      </c>
      <c r="I56" s="12">
        <v>0</v>
      </c>
    </row>
    <row r="57" spans="1:9" ht="229.5" x14ac:dyDescent="0.2">
      <c r="A57" s="1" t="s">
        <v>659</v>
      </c>
      <c r="B57" s="9" t="s">
        <v>902</v>
      </c>
      <c r="C57" s="9" t="s">
        <v>145</v>
      </c>
      <c r="D57" s="9" t="s">
        <v>903</v>
      </c>
      <c r="E57" s="12" t="s">
        <v>904</v>
      </c>
      <c r="F57" s="16" t="s">
        <v>905</v>
      </c>
      <c r="G57" s="9" t="s">
        <v>518</v>
      </c>
      <c r="H57" s="9" t="s">
        <v>905</v>
      </c>
      <c r="I57" s="12">
        <v>10493136.439999999</v>
      </c>
    </row>
    <row r="58" spans="1:9" ht="63.75" x14ac:dyDescent="0.2">
      <c r="A58" s="1" t="s">
        <v>660</v>
      </c>
      <c r="B58" s="9" t="s">
        <v>542</v>
      </c>
      <c r="C58" s="9" t="s">
        <v>145</v>
      </c>
      <c r="D58" s="16" t="s">
        <v>516</v>
      </c>
      <c r="E58" s="12">
        <v>370576.46</v>
      </c>
      <c r="F58" s="16" t="s">
        <v>304</v>
      </c>
      <c r="G58" s="9" t="s">
        <v>517</v>
      </c>
      <c r="H58" s="16" t="s">
        <v>598</v>
      </c>
      <c r="I58" s="17">
        <v>352992.04</v>
      </c>
    </row>
    <row r="59" spans="1:9" ht="76.5" x14ac:dyDescent="0.2">
      <c r="A59" s="1" t="s">
        <v>982</v>
      </c>
      <c r="B59" s="9" t="s">
        <v>543</v>
      </c>
      <c r="C59" s="9" t="s">
        <v>145</v>
      </c>
      <c r="D59" s="16" t="s">
        <v>520</v>
      </c>
      <c r="E59" s="12">
        <v>118750</v>
      </c>
      <c r="F59" s="16" t="s">
        <v>204</v>
      </c>
      <c r="G59" s="9" t="s">
        <v>519</v>
      </c>
      <c r="H59" s="136"/>
      <c r="I59" s="23"/>
    </row>
    <row r="60" spans="1:9" ht="96" customHeight="1" x14ac:dyDescent="0.2">
      <c r="A60" s="1" t="s">
        <v>983</v>
      </c>
      <c r="B60" s="9" t="s">
        <v>544</v>
      </c>
      <c r="C60" s="9" t="s">
        <v>202</v>
      </c>
      <c r="D60" s="16" t="s">
        <v>533</v>
      </c>
      <c r="E60" s="12">
        <v>337127.09</v>
      </c>
      <c r="F60" s="9" t="s">
        <v>534</v>
      </c>
      <c r="G60" s="9" t="s">
        <v>535</v>
      </c>
      <c r="H60" s="16" t="s">
        <v>611</v>
      </c>
      <c r="I60" s="12">
        <v>216323.69</v>
      </c>
    </row>
    <row r="61" spans="1:9" ht="229.5" x14ac:dyDescent="0.2">
      <c r="A61" s="1" t="s">
        <v>661</v>
      </c>
      <c r="B61" s="9" t="s">
        <v>906</v>
      </c>
      <c r="C61" s="9" t="s">
        <v>145</v>
      </c>
      <c r="D61" s="9" t="s">
        <v>907</v>
      </c>
      <c r="E61" s="12" t="s">
        <v>908</v>
      </c>
      <c r="F61" s="16" t="s">
        <v>905</v>
      </c>
      <c r="G61" s="9" t="s">
        <v>259</v>
      </c>
      <c r="H61" s="9" t="s">
        <v>905</v>
      </c>
      <c r="I61" s="17">
        <v>490651.6</v>
      </c>
    </row>
    <row r="62" spans="1:9" ht="229.5" x14ac:dyDescent="0.2">
      <c r="A62" s="1" t="s">
        <v>662</v>
      </c>
      <c r="B62" s="9" t="s">
        <v>925</v>
      </c>
      <c r="C62" s="9" t="s">
        <v>926</v>
      </c>
      <c r="D62" s="9" t="s">
        <v>927</v>
      </c>
      <c r="E62" s="12" t="s">
        <v>928</v>
      </c>
      <c r="F62" s="9" t="s">
        <v>929</v>
      </c>
      <c r="G62" s="9" t="s">
        <v>569</v>
      </c>
      <c r="H62" s="16" t="s">
        <v>536</v>
      </c>
      <c r="I62" s="197" t="s">
        <v>930</v>
      </c>
    </row>
    <row r="63" spans="1:9" ht="76.5" x14ac:dyDescent="0.2">
      <c r="A63" s="1" t="s">
        <v>953</v>
      </c>
      <c r="B63" s="9" t="s">
        <v>893</v>
      </c>
      <c r="C63" s="9" t="s">
        <v>202</v>
      </c>
      <c r="D63" s="16" t="s">
        <v>861</v>
      </c>
      <c r="E63" s="12">
        <v>1485750</v>
      </c>
      <c r="F63" s="16" t="s">
        <v>204</v>
      </c>
      <c r="G63" s="9" t="s">
        <v>852</v>
      </c>
      <c r="H63" s="139" t="s">
        <v>918</v>
      </c>
      <c r="I63" s="17">
        <v>1405590.32</v>
      </c>
    </row>
    <row r="64" spans="1:9" ht="76.5" x14ac:dyDescent="0.2">
      <c r="A64" s="1" t="s">
        <v>663</v>
      </c>
      <c r="B64" s="9" t="s">
        <v>638</v>
      </c>
      <c r="C64" s="9" t="s">
        <v>145</v>
      </c>
      <c r="D64" s="16" t="s">
        <v>577</v>
      </c>
      <c r="E64" s="12">
        <v>1862322.03</v>
      </c>
      <c r="F64" s="9" t="s">
        <v>286</v>
      </c>
      <c r="G64" s="9" t="s">
        <v>578</v>
      </c>
      <c r="H64" s="136"/>
      <c r="I64" s="23"/>
    </row>
    <row r="65" spans="1:9" ht="69.75" customHeight="1" x14ac:dyDescent="0.2">
      <c r="A65" s="1" t="s">
        <v>664</v>
      </c>
      <c r="B65" s="9" t="s">
        <v>637</v>
      </c>
      <c r="C65" s="9" t="s">
        <v>202</v>
      </c>
      <c r="D65" s="16" t="s">
        <v>693</v>
      </c>
      <c r="E65" s="12">
        <v>323306.25</v>
      </c>
      <c r="F65" s="9" t="s">
        <v>305</v>
      </c>
      <c r="G65" s="22" t="s">
        <v>576</v>
      </c>
      <c r="H65" s="16" t="s">
        <v>588</v>
      </c>
      <c r="I65" s="17">
        <v>242333.01</v>
      </c>
    </row>
    <row r="66" spans="1:9" ht="114.75" x14ac:dyDescent="0.2">
      <c r="A66" s="1" t="s">
        <v>665</v>
      </c>
      <c r="B66" s="9" t="s">
        <v>639</v>
      </c>
      <c r="C66" s="9" t="s">
        <v>202</v>
      </c>
      <c r="D66" s="16" t="s">
        <v>620</v>
      </c>
      <c r="E66" s="12">
        <v>616875</v>
      </c>
      <c r="F66" s="9" t="s">
        <v>621</v>
      </c>
      <c r="G66" s="9" t="s">
        <v>579</v>
      </c>
      <c r="H66" s="139" t="s">
        <v>874</v>
      </c>
      <c r="I66" s="17">
        <v>616875</v>
      </c>
    </row>
    <row r="67" spans="1:9" ht="165.75" x14ac:dyDescent="0.2">
      <c r="A67" s="1" t="s">
        <v>666</v>
      </c>
      <c r="B67" s="9" t="s">
        <v>766</v>
      </c>
      <c r="C67" s="9" t="s">
        <v>778</v>
      </c>
      <c r="D67" s="9" t="s">
        <v>767</v>
      </c>
      <c r="E67" s="12" t="s">
        <v>768</v>
      </c>
      <c r="F67" s="9" t="s">
        <v>769</v>
      </c>
      <c r="G67" s="9" t="s">
        <v>457</v>
      </c>
      <c r="H67" s="16" t="s">
        <v>536</v>
      </c>
      <c r="I67" s="12" t="s">
        <v>768</v>
      </c>
    </row>
    <row r="68" spans="1:9" ht="63.75" x14ac:dyDescent="0.2">
      <c r="A68" s="1" t="s">
        <v>667</v>
      </c>
      <c r="B68" s="9" t="s">
        <v>634</v>
      </c>
      <c r="C68" s="9" t="s">
        <v>167</v>
      </c>
      <c r="D68" s="16" t="s">
        <v>749</v>
      </c>
      <c r="E68" s="12">
        <v>568620</v>
      </c>
      <c r="F68" s="16" t="s">
        <v>204</v>
      </c>
      <c r="G68" s="9" t="s">
        <v>556</v>
      </c>
      <c r="H68" s="139" t="s">
        <v>816</v>
      </c>
      <c r="I68" s="17">
        <v>433098.9</v>
      </c>
    </row>
    <row r="69" spans="1:9" ht="63.75" x14ac:dyDescent="0.2">
      <c r="A69" s="1" t="s">
        <v>668</v>
      </c>
      <c r="B69" s="9" t="s">
        <v>630</v>
      </c>
      <c r="C69" s="9" t="s">
        <v>202</v>
      </c>
      <c r="D69" s="16" t="s">
        <v>606</v>
      </c>
      <c r="E69" s="12">
        <v>454451</v>
      </c>
      <c r="F69" s="9" t="s">
        <v>612</v>
      </c>
      <c r="G69" s="22" t="s">
        <v>580</v>
      </c>
      <c r="H69" s="133" t="s">
        <v>536</v>
      </c>
      <c r="I69" s="135">
        <v>208823.66</v>
      </c>
    </row>
    <row r="70" spans="1:9" ht="63.75" x14ac:dyDescent="0.2">
      <c r="A70" s="1" t="s">
        <v>326</v>
      </c>
      <c r="B70" s="9" t="s">
        <v>631</v>
      </c>
      <c r="C70" s="9" t="s">
        <v>202</v>
      </c>
      <c r="D70" s="16" t="s">
        <v>587</v>
      </c>
      <c r="E70" s="12">
        <v>613754.1</v>
      </c>
      <c r="F70" s="9" t="s">
        <v>204</v>
      </c>
      <c r="G70" s="22" t="s">
        <v>446</v>
      </c>
      <c r="H70" s="133" t="s">
        <v>536</v>
      </c>
      <c r="I70" s="135">
        <v>546280.01</v>
      </c>
    </row>
    <row r="71" spans="1:9" ht="89.25" x14ac:dyDescent="0.2">
      <c r="A71" s="1" t="s">
        <v>327</v>
      </c>
      <c r="B71" s="177" t="s">
        <v>633</v>
      </c>
      <c r="C71" s="177" t="s">
        <v>145</v>
      </c>
      <c r="D71" s="133" t="s">
        <v>587</v>
      </c>
      <c r="E71" s="143">
        <v>612500</v>
      </c>
      <c r="F71" s="133" t="s">
        <v>304</v>
      </c>
      <c r="G71" s="177" t="s">
        <v>752</v>
      </c>
      <c r="H71" s="133" t="s">
        <v>858</v>
      </c>
      <c r="I71" s="135">
        <v>612500</v>
      </c>
    </row>
    <row r="72" spans="1:9" ht="76.5" x14ac:dyDescent="0.2">
      <c r="A72" s="1" t="s">
        <v>954</v>
      </c>
      <c r="B72" s="9" t="s">
        <v>635</v>
      </c>
      <c r="C72" s="9" t="s">
        <v>167</v>
      </c>
      <c r="D72" s="16" t="s">
        <v>613</v>
      </c>
      <c r="E72" s="12">
        <v>848580</v>
      </c>
      <c r="F72" s="9" t="s">
        <v>599</v>
      </c>
      <c r="G72" s="9" t="s">
        <v>614</v>
      </c>
      <c r="H72" s="16" t="s">
        <v>536</v>
      </c>
      <c r="I72" s="17">
        <v>755568.32</v>
      </c>
    </row>
    <row r="73" spans="1:9" ht="89.25" x14ac:dyDescent="0.2">
      <c r="A73" s="1" t="s">
        <v>955</v>
      </c>
      <c r="B73" s="9" t="s">
        <v>632</v>
      </c>
      <c r="C73" s="9" t="s">
        <v>145</v>
      </c>
      <c r="D73" s="21" t="s">
        <v>694</v>
      </c>
      <c r="E73" s="12">
        <v>519810</v>
      </c>
      <c r="F73" s="9" t="s">
        <v>608</v>
      </c>
      <c r="G73" s="9" t="s">
        <v>609</v>
      </c>
      <c r="H73" s="133" t="s">
        <v>536</v>
      </c>
      <c r="I73" s="17">
        <v>464936.23</v>
      </c>
    </row>
    <row r="74" spans="1:9" ht="76.5" x14ac:dyDescent="0.2">
      <c r="A74" s="1" t="s">
        <v>956</v>
      </c>
      <c r="B74" s="9" t="s">
        <v>751</v>
      </c>
      <c r="C74" s="9" t="s">
        <v>145</v>
      </c>
      <c r="D74" s="21" t="s">
        <v>750</v>
      </c>
      <c r="E74" s="12">
        <v>248515.11</v>
      </c>
      <c r="F74" s="9" t="s">
        <v>442</v>
      </c>
      <c r="G74" s="9" t="s">
        <v>166</v>
      </c>
      <c r="H74" s="16" t="s">
        <v>536</v>
      </c>
      <c r="I74" s="17">
        <v>152180.20000000001</v>
      </c>
    </row>
    <row r="75" spans="1:9" ht="89.25" x14ac:dyDescent="0.2">
      <c r="A75" s="1" t="s">
        <v>669</v>
      </c>
      <c r="B75" s="9" t="s">
        <v>754</v>
      </c>
      <c r="C75" s="9" t="s">
        <v>145</v>
      </c>
      <c r="D75" s="21" t="s">
        <v>753</v>
      </c>
      <c r="E75" s="12">
        <v>1666250</v>
      </c>
      <c r="F75" s="9" t="s">
        <v>865</v>
      </c>
      <c r="G75" s="9" t="s">
        <v>765</v>
      </c>
      <c r="H75" s="238" t="s">
        <v>859</v>
      </c>
      <c r="I75" s="239"/>
    </row>
    <row r="76" spans="1:9" ht="63.75" x14ac:dyDescent="0.2">
      <c r="A76" s="1" t="s">
        <v>670</v>
      </c>
      <c r="B76" s="9" t="s">
        <v>756</v>
      </c>
      <c r="C76" s="9" t="s">
        <v>145</v>
      </c>
      <c r="D76" s="21" t="s">
        <v>755</v>
      </c>
      <c r="E76" s="12">
        <v>497346.25</v>
      </c>
      <c r="F76" s="9" t="s">
        <v>233</v>
      </c>
      <c r="G76" s="9" t="s">
        <v>757</v>
      </c>
      <c r="H76" s="16" t="s">
        <v>574</v>
      </c>
      <c r="I76" s="17">
        <v>477865</v>
      </c>
    </row>
    <row r="77" spans="1:9" ht="76.5" x14ac:dyDescent="0.2">
      <c r="A77" s="1" t="s">
        <v>671</v>
      </c>
      <c r="B77" s="177" t="s">
        <v>758</v>
      </c>
      <c r="C77" s="177" t="s">
        <v>202</v>
      </c>
      <c r="D77" s="157" t="s">
        <v>760</v>
      </c>
      <c r="E77" s="143">
        <v>455000</v>
      </c>
      <c r="F77" s="177" t="s">
        <v>305</v>
      </c>
      <c r="G77" s="177" t="s">
        <v>759</v>
      </c>
      <c r="H77" s="133" t="s">
        <v>536</v>
      </c>
      <c r="I77" s="135">
        <v>455000</v>
      </c>
    </row>
    <row r="78" spans="1:9" ht="89.25" x14ac:dyDescent="0.2">
      <c r="A78" s="1" t="s">
        <v>672</v>
      </c>
      <c r="B78" s="9" t="s">
        <v>761</v>
      </c>
      <c r="C78" s="9" t="s">
        <v>145</v>
      </c>
      <c r="D78" s="21" t="s">
        <v>763</v>
      </c>
      <c r="E78" s="12" t="s">
        <v>829</v>
      </c>
      <c r="F78" s="9" t="s">
        <v>308</v>
      </c>
      <c r="G78" s="9" t="s">
        <v>762</v>
      </c>
      <c r="H78" s="16" t="s">
        <v>858</v>
      </c>
      <c r="I78" s="17">
        <v>689724.16</v>
      </c>
    </row>
    <row r="79" spans="1:9" ht="127.5" x14ac:dyDescent="0.2">
      <c r="A79" s="1" t="s">
        <v>673</v>
      </c>
      <c r="B79" s="232" t="s">
        <v>894</v>
      </c>
      <c r="C79" s="232" t="s">
        <v>145</v>
      </c>
      <c r="D79" s="134" t="s">
        <v>895</v>
      </c>
      <c r="E79" s="144" t="s">
        <v>896</v>
      </c>
      <c r="F79" s="232" t="s">
        <v>285</v>
      </c>
      <c r="G79" s="232" t="s">
        <v>764</v>
      </c>
      <c r="H79" s="158" t="s">
        <v>862</v>
      </c>
      <c r="I79" s="159">
        <v>6937038.9000000004</v>
      </c>
    </row>
    <row r="80" spans="1:9" ht="127.5" x14ac:dyDescent="0.2">
      <c r="A80" s="1" t="s">
        <v>674</v>
      </c>
      <c r="B80" s="11" t="s">
        <v>770</v>
      </c>
      <c r="C80" s="9" t="s">
        <v>167</v>
      </c>
      <c r="D80" s="16" t="s">
        <v>771</v>
      </c>
      <c r="E80" s="12">
        <v>303750</v>
      </c>
      <c r="F80" s="16" t="s">
        <v>284</v>
      </c>
      <c r="G80" s="9" t="s">
        <v>467</v>
      </c>
      <c r="H80" s="16" t="s">
        <v>536</v>
      </c>
      <c r="I80" s="17">
        <v>303750</v>
      </c>
    </row>
    <row r="81" spans="1:9" ht="89.25" x14ac:dyDescent="0.2">
      <c r="A81" s="1" t="s">
        <v>675</v>
      </c>
      <c r="B81" s="9" t="s">
        <v>773</v>
      </c>
      <c r="C81" s="9" t="s">
        <v>167</v>
      </c>
      <c r="D81" s="16" t="s">
        <v>774</v>
      </c>
      <c r="E81" s="12">
        <v>401250</v>
      </c>
      <c r="F81" s="16" t="s">
        <v>204</v>
      </c>
      <c r="G81" s="9" t="s">
        <v>557</v>
      </c>
      <c r="H81" s="16" t="s">
        <v>816</v>
      </c>
      <c r="I81" s="12">
        <v>395710.93</v>
      </c>
    </row>
    <row r="82" spans="1:9" ht="76.5" x14ac:dyDescent="0.2">
      <c r="A82" s="1" t="s">
        <v>676</v>
      </c>
      <c r="B82" s="9" t="s">
        <v>777</v>
      </c>
      <c r="C82" s="9" t="s">
        <v>145</v>
      </c>
      <c r="D82" s="21" t="s">
        <v>776</v>
      </c>
      <c r="E82" s="12">
        <v>2820404</v>
      </c>
      <c r="F82" s="9" t="s">
        <v>621</v>
      </c>
      <c r="G82" s="9" t="s">
        <v>237</v>
      </c>
      <c r="H82" s="16" t="s">
        <v>879</v>
      </c>
      <c r="I82" s="12">
        <v>2820404</v>
      </c>
    </row>
    <row r="83" spans="1:9" ht="178.5" x14ac:dyDescent="0.2">
      <c r="A83" s="1" t="s">
        <v>677</v>
      </c>
      <c r="B83" s="9" t="s">
        <v>806</v>
      </c>
      <c r="C83" s="9" t="s">
        <v>807</v>
      </c>
      <c r="D83" s="14" t="s">
        <v>802</v>
      </c>
      <c r="E83" s="12" t="s">
        <v>808</v>
      </c>
      <c r="F83" s="9" t="s">
        <v>804</v>
      </c>
      <c r="G83" s="9" t="s">
        <v>805</v>
      </c>
      <c r="H83" s="16" t="s">
        <v>863</v>
      </c>
      <c r="I83" s="12">
        <v>1007422.23</v>
      </c>
    </row>
    <row r="84" spans="1:9" ht="165.75" x14ac:dyDescent="0.2">
      <c r="A84" s="1" t="s">
        <v>328</v>
      </c>
      <c r="B84" s="9" t="s">
        <v>800</v>
      </c>
      <c r="C84" s="9" t="s">
        <v>801</v>
      </c>
      <c r="D84" s="14" t="s">
        <v>802</v>
      </c>
      <c r="E84" s="12" t="s">
        <v>803</v>
      </c>
      <c r="F84" s="9" t="s">
        <v>804</v>
      </c>
      <c r="G84" s="9" t="s">
        <v>805</v>
      </c>
      <c r="H84" s="16" t="s">
        <v>863</v>
      </c>
      <c r="I84" s="12">
        <v>1069926.93</v>
      </c>
    </row>
    <row r="85" spans="1:9" ht="127.5" x14ac:dyDescent="0.2">
      <c r="A85" s="1" t="s">
        <v>678</v>
      </c>
      <c r="B85" s="9" t="s">
        <v>897</v>
      </c>
      <c r="C85" s="9" t="s">
        <v>145</v>
      </c>
      <c r="D85" s="14" t="s">
        <v>898</v>
      </c>
      <c r="E85" s="12" t="s">
        <v>899</v>
      </c>
      <c r="F85" s="9" t="s">
        <v>233</v>
      </c>
      <c r="G85" s="168" t="s">
        <v>780</v>
      </c>
      <c r="H85" s="16" t="s">
        <v>864</v>
      </c>
      <c r="I85" s="17">
        <v>1325021.8500000001</v>
      </c>
    </row>
    <row r="86" spans="1:9" ht="76.5" x14ac:dyDescent="0.2">
      <c r="A86" s="1" t="s">
        <v>679</v>
      </c>
      <c r="B86" s="9" t="s">
        <v>782</v>
      </c>
      <c r="C86" s="9" t="s">
        <v>145</v>
      </c>
      <c r="D86" s="21" t="s">
        <v>781</v>
      </c>
      <c r="E86" s="12">
        <v>1408727.88</v>
      </c>
      <c r="F86" s="22" t="s">
        <v>233</v>
      </c>
      <c r="G86" s="9" t="s">
        <v>783</v>
      </c>
      <c r="H86" s="16" t="s">
        <v>865</v>
      </c>
      <c r="I86" s="17">
        <v>1300558.79</v>
      </c>
    </row>
    <row r="87" spans="1:9" ht="89.25" x14ac:dyDescent="0.2">
      <c r="A87" s="1" t="s">
        <v>680</v>
      </c>
      <c r="B87" s="9" t="s">
        <v>786</v>
      </c>
      <c r="C87" s="9" t="s">
        <v>145</v>
      </c>
      <c r="D87" s="21" t="s">
        <v>787</v>
      </c>
      <c r="E87" s="12">
        <v>899450</v>
      </c>
      <c r="F87" s="22" t="s">
        <v>285</v>
      </c>
      <c r="G87" s="9" t="s">
        <v>95</v>
      </c>
      <c r="H87" s="16" t="s">
        <v>536</v>
      </c>
      <c r="I87" s="17">
        <v>897162.5</v>
      </c>
    </row>
    <row r="88" spans="1:9" ht="76.5" x14ac:dyDescent="0.2">
      <c r="A88" s="1" t="s">
        <v>329</v>
      </c>
      <c r="B88" s="9" t="s">
        <v>792</v>
      </c>
      <c r="C88" s="9" t="s">
        <v>202</v>
      </c>
      <c r="D88" s="21" t="s">
        <v>785</v>
      </c>
      <c r="E88" s="12">
        <v>926228</v>
      </c>
      <c r="F88" s="22" t="s">
        <v>797</v>
      </c>
      <c r="G88" s="9" t="s">
        <v>784</v>
      </c>
      <c r="H88" s="16" t="s">
        <v>797</v>
      </c>
      <c r="I88" s="17">
        <v>926228</v>
      </c>
    </row>
    <row r="89" spans="1:9" ht="76.5" x14ac:dyDescent="0.2">
      <c r="A89" s="1" t="s">
        <v>681</v>
      </c>
      <c r="B89" s="9" t="s">
        <v>790</v>
      </c>
      <c r="C89" s="9" t="s">
        <v>145</v>
      </c>
      <c r="D89" s="21" t="s">
        <v>788</v>
      </c>
      <c r="E89" s="12">
        <v>941784.14</v>
      </c>
      <c r="F89" s="22" t="s">
        <v>283</v>
      </c>
      <c r="G89" s="9" t="s">
        <v>789</v>
      </c>
      <c r="H89" s="16" t="s">
        <v>866</v>
      </c>
      <c r="I89" s="17">
        <v>846150.26</v>
      </c>
    </row>
    <row r="90" spans="1:9" ht="89.25" x14ac:dyDescent="0.2">
      <c r="A90" s="1" t="s">
        <v>682</v>
      </c>
      <c r="B90" s="9" t="s">
        <v>798</v>
      </c>
      <c r="C90" s="9" t="s">
        <v>202</v>
      </c>
      <c r="D90" s="21" t="s">
        <v>799</v>
      </c>
      <c r="E90" s="12">
        <v>499625</v>
      </c>
      <c r="F90" s="22" t="s">
        <v>536</v>
      </c>
      <c r="G90" s="9" t="s">
        <v>791</v>
      </c>
      <c r="H90" s="16" t="s">
        <v>797</v>
      </c>
      <c r="I90" s="17">
        <v>481250</v>
      </c>
    </row>
    <row r="91" spans="1:9" s="24" customFormat="1" ht="89.25" x14ac:dyDescent="0.2">
      <c r="A91" s="1" t="s">
        <v>683</v>
      </c>
      <c r="B91" s="19" t="s">
        <v>796</v>
      </c>
      <c r="C91" s="9" t="s">
        <v>145</v>
      </c>
      <c r="D91" s="14" t="s">
        <v>909</v>
      </c>
      <c r="E91" s="12">
        <v>6440906.1600000001</v>
      </c>
      <c r="F91" s="22" t="s">
        <v>307</v>
      </c>
      <c r="G91" s="9" t="s">
        <v>762</v>
      </c>
      <c r="H91" s="16" t="s">
        <v>910</v>
      </c>
      <c r="I91" s="17">
        <v>6440906.1600000001</v>
      </c>
    </row>
    <row r="92" spans="1:9" s="24" customFormat="1" ht="76.5" x14ac:dyDescent="0.2">
      <c r="A92" s="1" t="s">
        <v>684</v>
      </c>
      <c r="B92" s="9" t="s">
        <v>795</v>
      </c>
      <c r="C92" s="9" t="s">
        <v>202</v>
      </c>
      <c r="D92" s="14" t="s">
        <v>794</v>
      </c>
      <c r="E92" s="12">
        <v>2096952.54</v>
      </c>
      <c r="F92" s="22" t="s">
        <v>286</v>
      </c>
      <c r="G92" s="9" t="s">
        <v>793</v>
      </c>
      <c r="H92" s="19"/>
      <c r="I92" s="132"/>
    </row>
    <row r="93" spans="1:9" s="24" customFormat="1" ht="63.75" x14ac:dyDescent="0.2">
      <c r="A93" s="1" t="s">
        <v>330</v>
      </c>
      <c r="B93" s="9" t="s">
        <v>810</v>
      </c>
      <c r="C93" s="9" t="s">
        <v>145</v>
      </c>
      <c r="D93" s="14" t="s">
        <v>820</v>
      </c>
      <c r="E93" s="12">
        <v>4797956.76</v>
      </c>
      <c r="F93" s="22" t="s">
        <v>490</v>
      </c>
      <c r="G93" s="9" t="s">
        <v>811</v>
      </c>
      <c r="H93" s="9" t="s">
        <v>999</v>
      </c>
      <c r="I93" s="12">
        <v>4760036.54</v>
      </c>
    </row>
    <row r="94" spans="1:9" s="24" customFormat="1" ht="140.25" x14ac:dyDescent="0.2">
      <c r="A94" s="1" t="s">
        <v>685</v>
      </c>
      <c r="B94" s="11" t="s">
        <v>1055</v>
      </c>
      <c r="C94" s="9" t="s">
        <v>822</v>
      </c>
      <c r="D94" s="14" t="s">
        <v>1056</v>
      </c>
      <c r="E94" s="12" t="s">
        <v>828</v>
      </c>
      <c r="F94" s="22" t="s">
        <v>307</v>
      </c>
      <c r="G94" s="9" t="s">
        <v>827</v>
      </c>
      <c r="H94" s="19"/>
      <c r="I94" s="132"/>
    </row>
    <row r="95" spans="1:9" s="24" customFormat="1" ht="165.75" x14ac:dyDescent="0.2">
      <c r="A95" s="1" t="s">
        <v>686</v>
      </c>
      <c r="B95" s="9" t="s">
        <v>958</v>
      </c>
      <c r="C95" s="9" t="s">
        <v>145</v>
      </c>
      <c r="D95" s="14" t="s">
        <v>959</v>
      </c>
      <c r="E95" s="12" t="s">
        <v>960</v>
      </c>
      <c r="F95" s="176" t="s">
        <v>961</v>
      </c>
      <c r="G95" s="9" t="s">
        <v>764</v>
      </c>
      <c r="H95" s="16" t="s">
        <v>931</v>
      </c>
      <c r="I95" s="12" t="s">
        <v>962</v>
      </c>
    </row>
    <row r="96" spans="1:9" ht="140.25" x14ac:dyDescent="0.2">
      <c r="A96" s="1" t="s">
        <v>687</v>
      </c>
      <c r="B96" s="9" t="s">
        <v>1017</v>
      </c>
      <c r="C96" s="9" t="s">
        <v>822</v>
      </c>
      <c r="D96" s="9" t="s">
        <v>1018</v>
      </c>
      <c r="E96" s="12" t="s">
        <v>1019</v>
      </c>
      <c r="F96" s="9" t="s">
        <v>998</v>
      </c>
      <c r="G96" s="9" t="s">
        <v>817</v>
      </c>
      <c r="H96" s="9" t="s">
        <v>999</v>
      </c>
      <c r="I96" s="12" t="s">
        <v>1019</v>
      </c>
    </row>
    <row r="97" spans="1:171" s="24" customFormat="1" ht="87" customHeight="1" x14ac:dyDescent="0.2">
      <c r="A97" s="1" t="s">
        <v>688</v>
      </c>
      <c r="B97" s="9" t="s">
        <v>900</v>
      </c>
      <c r="C97" s="9" t="s">
        <v>145</v>
      </c>
      <c r="D97" s="14" t="s">
        <v>816</v>
      </c>
      <c r="E97" s="12">
        <v>244316.45</v>
      </c>
      <c r="F97" s="22" t="s">
        <v>284</v>
      </c>
      <c r="G97" s="9" t="s">
        <v>817</v>
      </c>
      <c r="H97" s="9" t="s">
        <v>999</v>
      </c>
      <c r="I97" s="12">
        <v>244316.45</v>
      </c>
    </row>
    <row r="98" spans="1:171" s="24" customFormat="1" ht="102" x14ac:dyDescent="0.2">
      <c r="A98" s="1" t="s">
        <v>331</v>
      </c>
      <c r="B98" s="9" t="s">
        <v>835</v>
      </c>
      <c r="C98" s="9" t="s">
        <v>202</v>
      </c>
      <c r="D98" s="14" t="s">
        <v>833</v>
      </c>
      <c r="E98" s="12">
        <v>1537500</v>
      </c>
      <c r="F98" s="22" t="s">
        <v>170</v>
      </c>
      <c r="G98" s="9" t="s">
        <v>834</v>
      </c>
      <c r="H98" s="9" t="s">
        <v>932</v>
      </c>
      <c r="I98" s="17">
        <v>1537500</v>
      </c>
    </row>
    <row r="99" spans="1:171" s="24" customFormat="1" ht="63.75" x14ac:dyDescent="0.2">
      <c r="A99" s="1" t="s">
        <v>689</v>
      </c>
      <c r="B99" s="9" t="s">
        <v>832</v>
      </c>
      <c r="C99" s="9" t="s">
        <v>202</v>
      </c>
      <c r="D99" s="14" t="s">
        <v>812</v>
      </c>
      <c r="E99" s="12">
        <v>390875</v>
      </c>
      <c r="F99" s="22" t="s">
        <v>204</v>
      </c>
      <c r="G99" s="9" t="s">
        <v>580</v>
      </c>
      <c r="H99" s="9" t="s">
        <v>999</v>
      </c>
      <c r="I99" s="12">
        <v>189172.66</v>
      </c>
    </row>
    <row r="100" spans="1:171" s="24" customFormat="1" ht="89.25" x14ac:dyDescent="0.2">
      <c r="A100" s="1" t="s">
        <v>690</v>
      </c>
      <c r="B100" s="9" t="s">
        <v>813</v>
      </c>
      <c r="C100" s="9" t="s">
        <v>145</v>
      </c>
      <c r="D100" s="14" t="s">
        <v>812</v>
      </c>
      <c r="E100" s="12">
        <v>716527.5</v>
      </c>
      <c r="F100" s="22" t="s">
        <v>463</v>
      </c>
      <c r="G100" s="9" t="s">
        <v>814</v>
      </c>
      <c r="H100" s="9" t="s">
        <v>924</v>
      </c>
      <c r="I100" s="17">
        <v>390228.52</v>
      </c>
    </row>
    <row r="101" spans="1:171" ht="63.75" x14ac:dyDescent="0.2">
      <c r="A101" s="1" t="s">
        <v>691</v>
      </c>
      <c r="B101" s="9" t="s">
        <v>875</v>
      </c>
      <c r="C101" s="9" t="s">
        <v>167</v>
      </c>
      <c r="D101" s="14" t="s">
        <v>854</v>
      </c>
      <c r="E101" s="12">
        <v>936975</v>
      </c>
      <c r="F101" s="22" t="s">
        <v>855</v>
      </c>
      <c r="G101" s="9" t="s">
        <v>614</v>
      </c>
      <c r="H101" s="9" t="s">
        <v>999</v>
      </c>
      <c r="I101" s="12">
        <v>856728.76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</row>
    <row r="102" spans="1:171" s="24" customFormat="1" ht="76.5" x14ac:dyDescent="0.2">
      <c r="A102" s="1" t="s">
        <v>692</v>
      </c>
      <c r="B102" s="9" t="s">
        <v>836</v>
      </c>
      <c r="C102" s="9" t="s">
        <v>202</v>
      </c>
      <c r="D102" s="14" t="s">
        <v>815</v>
      </c>
      <c r="E102" s="12">
        <v>719250</v>
      </c>
      <c r="F102" s="22" t="s">
        <v>305</v>
      </c>
      <c r="G102" s="9" t="s">
        <v>579</v>
      </c>
      <c r="H102" s="9" t="s">
        <v>880</v>
      </c>
      <c r="I102" s="17">
        <v>719250</v>
      </c>
    </row>
    <row r="103" spans="1:171" s="24" customFormat="1" ht="102" x14ac:dyDescent="0.2">
      <c r="A103" s="1" t="s">
        <v>332</v>
      </c>
      <c r="B103" s="9" t="s">
        <v>853</v>
      </c>
      <c r="C103" s="9" t="s">
        <v>145</v>
      </c>
      <c r="D103" s="14" t="s">
        <v>821</v>
      </c>
      <c r="E103" s="12">
        <v>323125</v>
      </c>
      <c r="F103" s="22" t="s">
        <v>284</v>
      </c>
      <c r="G103" s="9" t="s">
        <v>963</v>
      </c>
      <c r="H103" s="9" t="s">
        <v>1046</v>
      </c>
      <c r="I103" s="12">
        <v>172632.5</v>
      </c>
    </row>
    <row r="104" spans="1:171" s="24" customFormat="1" ht="76.5" x14ac:dyDescent="0.2">
      <c r="A104" s="1" t="s">
        <v>333</v>
      </c>
      <c r="B104" s="9" t="s">
        <v>839</v>
      </c>
      <c r="C104" s="9" t="s">
        <v>202</v>
      </c>
      <c r="D104" s="14" t="s">
        <v>837</v>
      </c>
      <c r="E104" s="12">
        <v>406250</v>
      </c>
      <c r="F104" s="22" t="s">
        <v>838</v>
      </c>
      <c r="G104" s="9" t="s">
        <v>579</v>
      </c>
      <c r="H104" s="9" t="s">
        <v>999</v>
      </c>
      <c r="I104" s="17">
        <v>406250</v>
      </c>
    </row>
    <row r="105" spans="1:171" ht="127.5" x14ac:dyDescent="0.2">
      <c r="A105" s="1" t="s">
        <v>334</v>
      </c>
      <c r="B105" s="11" t="s">
        <v>884</v>
      </c>
      <c r="C105" s="9" t="s">
        <v>167</v>
      </c>
      <c r="D105" s="16" t="s">
        <v>860</v>
      </c>
      <c r="E105" s="12">
        <v>303750</v>
      </c>
      <c r="F105" s="16" t="s">
        <v>284</v>
      </c>
      <c r="G105" s="9" t="s">
        <v>467</v>
      </c>
      <c r="H105" s="16" t="s">
        <v>999</v>
      </c>
      <c r="I105" s="17">
        <v>303750</v>
      </c>
    </row>
    <row r="106" spans="1:171" s="24" customFormat="1" ht="76.5" x14ac:dyDescent="0.2">
      <c r="A106" s="1" t="s">
        <v>335</v>
      </c>
      <c r="B106" s="9" t="s">
        <v>847</v>
      </c>
      <c r="C106" s="9" t="s">
        <v>145</v>
      </c>
      <c r="D106" s="14" t="s">
        <v>846</v>
      </c>
      <c r="E106" s="12">
        <v>586117.5</v>
      </c>
      <c r="F106" s="22" t="s">
        <v>204</v>
      </c>
      <c r="G106" s="9" t="s">
        <v>446</v>
      </c>
      <c r="H106" s="9" t="s">
        <v>999</v>
      </c>
      <c r="I106" s="17">
        <v>586117.5</v>
      </c>
    </row>
    <row r="107" spans="1:171" s="24" customFormat="1" ht="127.5" x14ac:dyDescent="0.2">
      <c r="A107" s="1" t="s">
        <v>336</v>
      </c>
      <c r="B107" s="9" t="s">
        <v>890</v>
      </c>
      <c r="C107" s="9" t="s">
        <v>145</v>
      </c>
      <c r="D107" s="14" t="s">
        <v>840</v>
      </c>
      <c r="E107" s="12">
        <v>56970</v>
      </c>
      <c r="F107" s="22" t="s">
        <v>361</v>
      </c>
      <c r="G107" s="9" t="s">
        <v>86</v>
      </c>
      <c r="H107" s="19"/>
      <c r="I107" s="132"/>
    </row>
    <row r="108" spans="1:171" s="24" customFormat="1" ht="140.25" x14ac:dyDescent="0.2">
      <c r="A108" s="1" t="s">
        <v>957</v>
      </c>
      <c r="B108" s="232" t="s">
        <v>891</v>
      </c>
      <c r="C108" s="232" t="s">
        <v>145</v>
      </c>
      <c r="D108" s="134" t="s">
        <v>841</v>
      </c>
      <c r="E108" s="144">
        <v>372395.5</v>
      </c>
      <c r="F108" s="138" t="s">
        <v>361</v>
      </c>
      <c r="G108" s="232" t="s">
        <v>468</v>
      </c>
      <c r="H108" s="140"/>
      <c r="I108" s="141"/>
    </row>
    <row r="109" spans="1:171" ht="89.25" x14ac:dyDescent="0.2">
      <c r="A109" s="1" t="s">
        <v>337</v>
      </c>
      <c r="B109" s="232" t="s">
        <v>996</v>
      </c>
      <c r="C109" s="232" t="s">
        <v>145</v>
      </c>
      <c r="D109" s="134" t="s">
        <v>911</v>
      </c>
      <c r="E109" s="144">
        <v>1477313.69</v>
      </c>
      <c r="F109" s="138" t="s">
        <v>912</v>
      </c>
      <c r="G109" s="232" t="s">
        <v>238</v>
      </c>
      <c r="H109" s="232" t="s">
        <v>912</v>
      </c>
      <c r="I109" s="144">
        <f>1.25*1169064.7</f>
        <v>1461330.875</v>
      </c>
    </row>
    <row r="110" spans="1:171" ht="76.5" x14ac:dyDescent="0.2">
      <c r="A110" s="1" t="s">
        <v>338</v>
      </c>
      <c r="B110" s="9" t="s">
        <v>935</v>
      </c>
      <c r="C110" s="9" t="s">
        <v>145</v>
      </c>
      <c r="D110" s="14" t="s">
        <v>913</v>
      </c>
      <c r="E110" s="12">
        <v>687800</v>
      </c>
      <c r="F110" s="22" t="s">
        <v>914</v>
      </c>
      <c r="G110" s="9" t="s">
        <v>915</v>
      </c>
      <c r="H110" s="9" t="s">
        <v>997</v>
      </c>
      <c r="I110" s="17">
        <v>627588.31000000006</v>
      </c>
    </row>
    <row r="111" spans="1:171" ht="114.75" x14ac:dyDescent="0.2">
      <c r="A111" s="1" t="s">
        <v>339</v>
      </c>
      <c r="B111" s="232" t="s">
        <v>1057</v>
      </c>
      <c r="C111" s="232" t="s">
        <v>145</v>
      </c>
      <c r="D111" s="134" t="s">
        <v>933</v>
      </c>
      <c r="E111" s="144" t="s">
        <v>1058</v>
      </c>
      <c r="F111" s="138"/>
      <c r="G111" s="232" t="s">
        <v>934</v>
      </c>
      <c r="H111" s="140"/>
      <c r="I111" s="141"/>
    </row>
    <row r="112" spans="1:171" ht="140.25" x14ac:dyDescent="0.2">
      <c r="A112" s="1" t="s">
        <v>340</v>
      </c>
      <c r="B112" s="232" t="s">
        <v>1059</v>
      </c>
      <c r="C112" s="232" t="s">
        <v>145</v>
      </c>
      <c r="D112" s="134" t="s">
        <v>916</v>
      </c>
      <c r="E112" s="12">
        <v>7118663.4299999997</v>
      </c>
      <c r="F112" s="138" t="s">
        <v>1060</v>
      </c>
      <c r="G112" s="232" t="s">
        <v>917</v>
      </c>
      <c r="H112" s="140"/>
      <c r="I112" s="141"/>
    </row>
    <row r="113" spans="1:9" ht="127.5" x14ac:dyDescent="0.2">
      <c r="A113" s="1" t="s">
        <v>341</v>
      </c>
      <c r="B113" s="9" t="s">
        <v>1020</v>
      </c>
      <c r="C113" s="9" t="s">
        <v>145</v>
      </c>
      <c r="D113" s="21" t="s">
        <v>919</v>
      </c>
      <c r="E113" s="12" t="s">
        <v>1022</v>
      </c>
      <c r="F113" s="12" t="s">
        <v>1021</v>
      </c>
      <c r="G113" s="9" t="s">
        <v>783</v>
      </c>
      <c r="H113" s="9" t="s">
        <v>1002</v>
      </c>
      <c r="I113" s="17">
        <v>1221898.67</v>
      </c>
    </row>
    <row r="114" spans="1:9" ht="102" x14ac:dyDescent="0.2">
      <c r="A114" s="1" t="s">
        <v>342</v>
      </c>
      <c r="B114" s="232" t="s">
        <v>1003</v>
      </c>
      <c r="C114" s="9" t="s">
        <v>145</v>
      </c>
      <c r="D114" s="21" t="s">
        <v>920</v>
      </c>
      <c r="E114" s="12" t="s">
        <v>1023</v>
      </c>
      <c r="F114" s="22" t="s">
        <v>1024</v>
      </c>
      <c r="G114" s="233" t="s">
        <v>87</v>
      </c>
      <c r="H114" s="16" t="s">
        <v>1004</v>
      </c>
      <c r="I114" s="17">
        <v>1149733.0900000001</v>
      </c>
    </row>
    <row r="115" spans="1:9" ht="127.5" x14ac:dyDescent="0.2">
      <c r="A115" s="1" t="s">
        <v>343</v>
      </c>
      <c r="B115" s="9" t="s">
        <v>1053</v>
      </c>
      <c r="C115" s="9" t="s">
        <v>145</v>
      </c>
      <c r="D115" s="14" t="s">
        <v>1061</v>
      </c>
      <c r="E115" s="12" t="s">
        <v>1062</v>
      </c>
      <c r="F115" s="22" t="s">
        <v>1063</v>
      </c>
      <c r="G115" s="9" t="s">
        <v>764</v>
      </c>
      <c r="H115" s="16"/>
      <c r="I115" s="17"/>
    </row>
    <row r="116" spans="1:9" ht="114.75" x14ac:dyDescent="0.2">
      <c r="A116" s="1" t="s">
        <v>344</v>
      </c>
      <c r="B116" s="9" t="s">
        <v>1064</v>
      </c>
      <c r="C116" s="9" t="s">
        <v>145</v>
      </c>
      <c r="D116" s="14" t="s">
        <v>1065</v>
      </c>
      <c r="E116" s="12">
        <v>5096718.16</v>
      </c>
      <c r="F116" s="22" t="s">
        <v>1066</v>
      </c>
      <c r="G116" s="9" t="s">
        <v>115</v>
      </c>
      <c r="H116" s="16"/>
      <c r="I116" s="17"/>
    </row>
    <row r="117" spans="1:9" ht="114.75" x14ac:dyDescent="0.2">
      <c r="A117" s="1" t="s">
        <v>345</v>
      </c>
      <c r="B117" s="9" t="s">
        <v>1067</v>
      </c>
      <c r="C117" s="9" t="s">
        <v>145</v>
      </c>
      <c r="D117" s="14" t="s">
        <v>1068</v>
      </c>
      <c r="E117" s="12" t="s">
        <v>1069</v>
      </c>
      <c r="F117" s="22" t="s">
        <v>1070</v>
      </c>
      <c r="G117" s="9" t="s">
        <v>783</v>
      </c>
      <c r="H117" s="16" t="s">
        <v>1047</v>
      </c>
      <c r="I117" s="17">
        <v>3453591.5</v>
      </c>
    </row>
    <row r="118" spans="1:9" ht="114.75" x14ac:dyDescent="0.2">
      <c r="A118" s="1" t="s">
        <v>346</v>
      </c>
      <c r="B118" s="9" t="s">
        <v>1071</v>
      </c>
      <c r="C118" s="9" t="s">
        <v>145</v>
      </c>
      <c r="D118" s="14" t="s">
        <v>1072</v>
      </c>
      <c r="E118" s="12">
        <v>8111737.5</v>
      </c>
      <c r="F118" s="22" t="s">
        <v>1048</v>
      </c>
      <c r="G118" s="9" t="s">
        <v>115</v>
      </c>
      <c r="H118" s="16"/>
      <c r="I118" s="17"/>
    </row>
    <row r="119" spans="1:9" ht="123.75" customHeight="1" x14ac:dyDescent="0.2">
      <c r="A119" s="1" t="s">
        <v>347</v>
      </c>
      <c r="B119" s="9" t="s">
        <v>1073</v>
      </c>
      <c r="C119" s="9" t="s">
        <v>145</v>
      </c>
      <c r="D119" s="21" t="s">
        <v>1025</v>
      </c>
      <c r="E119" s="12" t="s">
        <v>1074</v>
      </c>
      <c r="F119" s="22" t="s">
        <v>170</v>
      </c>
      <c r="G119" s="9" t="s">
        <v>984</v>
      </c>
      <c r="H119" s="16"/>
      <c r="I119" s="17"/>
    </row>
    <row r="120" spans="1:9" ht="95.25" customHeight="1" x14ac:dyDescent="0.2">
      <c r="A120" s="1" t="s">
        <v>348</v>
      </c>
      <c r="B120" s="9" t="s">
        <v>985</v>
      </c>
      <c r="C120" s="9" t="s">
        <v>145</v>
      </c>
      <c r="D120" s="21" t="s">
        <v>921</v>
      </c>
      <c r="E120" s="12">
        <v>3355863.75</v>
      </c>
      <c r="F120" s="22" t="s">
        <v>1014</v>
      </c>
      <c r="G120" s="9" t="s">
        <v>986</v>
      </c>
      <c r="H120" s="16"/>
      <c r="I120" s="17"/>
    </row>
    <row r="121" spans="1:9" ht="95.25" customHeight="1" x14ac:dyDescent="0.2">
      <c r="A121" s="1" t="s">
        <v>349</v>
      </c>
      <c r="B121" s="9" t="s">
        <v>1006</v>
      </c>
      <c r="C121" s="9" t="s">
        <v>145</v>
      </c>
      <c r="D121" s="21" t="s">
        <v>989</v>
      </c>
      <c r="E121" s="12">
        <v>987500</v>
      </c>
      <c r="F121" s="22" t="s">
        <v>305</v>
      </c>
      <c r="G121" s="9" t="s">
        <v>988</v>
      </c>
      <c r="H121" s="16" t="s">
        <v>1005</v>
      </c>
      <c r="I121" s="12">
        <v>987500</v>
      </c>
    </row>
    <row r="122" spans="1:9" ht="114.75" x14ac:dyDescent="0.2">
      <c r="A122" s="1" t="s">
        <v>350</v>
      </c>
      <c r="B122" s="9" t="s">
        <v>1000</v>
      </c>
      <c r="C122" s="9" t="s">
        <v>822</v>
      </c>
      <c r="D122" s="9" t="s">
        <v>993</v>
      </c>
      <c r="E122" s="12" t="s">
        <v>994</v>
      </c>
      <c r="F122" s="9" t="s">
        <v>992</v>
      </c>
      <c r="G122" s="9" t="s">
        <v>1001</v>
      </c>
      <c r="H122" s="136"/>
      <c r="I122" s="23"/>
    </row>
    <row r="123" spans="1:9" ht="63.75" x14ac:dyDescent="0.2">
      <c r="A123" s="1" t="s">
        <v>351</v>
      </c>
      <c r="B123" s="9" t="s">
        <v>1009</v>
      </c>
      <c r="C123" s="9" t="s">
        <v>145</v>
      </c>
      <c r="D123" s="14" t="s">
        <v>1010</v>
      </c>
      <c r="E123" s="12">
        <v>1725694.93</v>
      </c>
      <c r="F123" s="22" t="s">
        <v>286</v>
      </c>
      <c r="G123" s="9" t="s">
        <v>793</v>
      </c>
      <c r="H123" s="9"/>
      <c r="I123" s="17"/>
    </row>
    <row r="124" spans="1:9" x14ac:dyDescent="0.2">
      <c r="D124" s="25"/>
      <c r="I124" s="26"/>
    </row>
    <row r="125" spans="1:9" x14ac:dyDescent="0.2">
      <c r="D125" s="25"/>
      <c r="I125" s="26"/>
    </row>
    <row r="126" spans="1:9" x14ac:dyDescent="0.2">
      <c r="D126" s="25"/>
      <c r="I126" s="26"/>
    </row>
    <row r="127" spans="1:9" x14ac:dyDescent="0.2">
      <c r="D127" s="25"/>
      <c r="I127" s="26"/>
    </row>
    <row r="128" spans="1:9" x14ac:dyDescent="0.2">
      <c r="I128" s="26"/>
    </row>
    <row r="129" spans="1:9" x14ac:dyDescent="0.2">
      <c r="I129" s="26"/>
    </row>
    <row r="138" spans="1:9" x14ac:dyDescent="0.2">
      <c r="A138" s="20"/>
    </row>
    <row r="139" spans="1:9" x14ac:dyDescent="0.2">
      <c r="A139" s="20"/>
    </row>
    <row r="248" spans="3:3" x14ac:dyDescent="0.2">
      <c r="C248" s="142"/>
    </row>
    <row r="304" spans="1:9" x14ac:dyDescent="0.2">
      <c r="A304" s="145"/>
      <c r="B304" s="146"/>
      <c r="C304" s="146"/>
      <c r="D304" s="146"/>
      <c r="E304" s="146"/>
      <c r="F304" s="146"/>
      <c r="G304" s="146"/>
      <c r="H304" s="147"/>
      <c r="I304" s="146"/>
    </row>
    <row r="305" spans="1:9" x14ac:dyDescent="0.2">
      <c r="A305" s="148"/>
      <c r="B305" s="18"/>
      <c r="C305" s="18"/>
      <c r="D305" s="18"/>
      <c r="E305" s="18"/>
      <c r="F305" s="18"/>
      <c r="G305" s="18"/>
      <c r="H305" s="149"/>
      <c r="I305" s="18"/>
    </row>
    <row r="306" spans="1:9" x14ac:dyDescent="0.2">
      <c r="A306" s="148"/>
      <c r="B306" s="18"/>
      <c r="C306" s="18"/>
      <c r="D306" s="18"/>
      <c r="E306" s="18"/>
      <c r="F306" s="18"/>
      <c r="G306" s="18"/>
      <c r="H306" s="149"/>
      <c r="I306" s="18"/>
    </row>
    <row r="307" spans="1:9" x14ac:dyDescent="0.2">
      <c r="A307" s="148"/>
      <c r="B307" s="18"/>
      <c r="C307" s="18"/>
      <c r="D307" s="18"/>
      <c r="E307" s="18"/>
      <c r="F307" s="18"/>
      <c r="G307" s="18"/>
      <c r="H307" s="149"/>
      <c r="I307" s="18"/>
    </row>
    <row r="308" spans="1:9" x14ac:dyDescent="0.2">
      <c r="A308" s="148"/>
      <c r="B308" s="18"/>
      <c r="C308" s="18"/>
      <c r="D308" s="18"/>
      <c r="E308" s="18"/>
      <c r="F308" s="18"/>
      <c r="G308" s="18"/>
      <c r="H308" s="149"/>
      <c r="I308" s="18"/>
    </row>
    <row r="309" spans="1:9" x14ac:dyDescent="0.2">
      <c r="A309" s="148"/>
      <c r="B309" s="18"/>
      <c r="C309" s="18"/>
      <c r="D309" s="18"/>
      <c r="E309" s="18"/>
      <c r="F309" s="18"/>
      <c r="G309" s="18"/>
      <c r="H309" s="149"/>
      <c r="I309" s="18"/>
    </row>
    <row r="310" spans="1:9" x14ac:dyDescent="0.2">
      <c r="A310" s="150"/>
      <c r="B310" s="151"/>
      <c r="C310" s="151"/>
      <c r="D310" s="151"/>
      <c r="E310" s="151"/>
      <c r="F310" s="151"/>
      <c r="G310" s="151"/>
      <c r="H310" s="152"/>
      <c r="I310" s="151"/>
    </row>
  </sheetData>
  <mergeCells count="3">
    <mergeCell ref="H75:I75"/>
    <mergeCell ref="A5:I5"/>
    <mergeCell ref="A7:I7"/>
  </mergeCells>
  <phoneticPr fontId="8" type="noConversion"/>
  <pageMargins left="0.31496062992125984" right="0.23622047244094491" top="0.59055118110236227" bottom="0.55118110236220474" header="0.31496062992125984" footer="0.31496062992125984"/>
  <pageSetup scale="9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93"/>
  <sheetViews>
    <sheetView tabSelected="1" zoomScaleNormal="100" zoomScaleSheetLayoutView="90" workbookViewId="0">
      <pane ySplit="3" topLeftCell="A142" activePane="bottomLeft" state="frozen"/>
      <selection activeCell="O115" sqref="O115"/>
      <selection pane="bottomLeft" activeCell="N149" sqref="N149"/>
    </sheetView>
  </sheetViews>
  <sheetFormatPr defaultColWidth="0" defaultRowHeight="12.75" x14ac:dyDescent="0.2"/>
  <cols>
    <col min="1" max="1" width="11.28515625" style="29" customWidth="1"/>
    <col min="2" max="2" width="7" style="29" customWidth="1"/>
    <col min="3" max="3" width="31.140625" style="29" customWidth="1"/>
    <col min="4" max="4" width="12.42578125" style="29" bestFit="1" customWidth="1"/>
    <col min="5" max="5" width="11.85546875" style="29" customWidth="1"/>
    <col min="6" max="6" width="13.5703125" style="29" bestFit="1" customWidth="1"/>
    <col min="7" max="7" width="14.42578125" style="29" customWidth="1"/>
    <col min="8" max="8" width="14.85546875" style="29" customWidth="1"/>
    <col min="9" max="9" width="15.5703125" style="29" customWidth="1"/>
    <col min="10" max="10" width="15.28515625" style="29" customWidth="1"/>
    <col min="11" max="18" width="9.140625" style="29" customWidth="1"/>
    <col min="19" max="19" width="5" style="29" customWidth="1"/>
    <col min="20" max="36" width="9.140625" style="29" customWidth="1"/>
    <col min="37" max="37" width="4.28515625" style="29" customWidth="1"/>
    <col min="38" max="42" width="9.140625" style="29" customWidth="1"/>
    <col min="43" max="43" width="9" style="29" customWidth="1"/>
    <col min="44" max="62" width="9.140625" style="29" customWidth="1"/>
    <col min="63" max="63" width="0.85546875" style="29" customWidth="1"/>
    <col min="64" max="85" width="9.140625" style="29" customWidth="1"/>
    <col min="86" max="86" width="4.85546875" style="29" customWidth="1"/>
    <col min="87" max="99" width="9.140625" style="29" customWidth="1"/>
    <col min="100" max="100" width="4.42578125" style="29" customWidth="1"/>
    <col min="101" max="118" width="9.140625" style="29" customWidth="1"/>
    <col min="119" max="119" width="4" style="29" customWidth="1"/>
    <col min="120" max="140" width="9.140625" style="29" customWidth="1"/>
    <col min="141" max="141" width="7.140625" style="29" customWidth="1"/>
    <col min="142" max="159" width="9.140625" style="29" customWidth="1"/>
    <col min="160" max="160" width="1.28515625" style="29" customWidth="1"/>
    <col min="161" max="173" width="9.140625" style="29" customWidth="1"/>
    <col min="174" max="174" width="19.85546875" style="29" customWidth="1"/>
    <col min="175" max="16384" width="0" style="29" hidden="1"/>
  </cols>
  <sheetData>
    <row r="1" spans="1:229" ht="20.25" customHeight="1" x14ac:dyDescent="0.2">
      <c r="A1" s="27" t="s">
        <v>123</v>
      </c>
      <c r="B1" s="28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1:229" x14ac:dyDescent="0.2"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</row>
    <row r="3" spans="1:229" ht="78.75" x14ac:dyDescent="0.2">
      <c r="A3" s="31"/>
      <c r="B3" s="31" t="s">
        <v>320</v>
      </c>
      <c r="C3" s="31" t="s">
        <v>112</v>
      </c>
      <c r="D3" s="31" t="s">
        <v>240</v>
      </c>
      <c r="E3" s="31" t="s">
        <v>43</v>
      </c>
      <c r="F3" s="31" t="s">
        <v>8</v>
      </c>
      <c r="G3" s="31" t="s">
        <v>173</v>
      </c>
      <c r="H3" s="31" t="s">
        <v>44</v>
      </c>
      <c r="I3" s="153" t="s">
        <v>843</v>
      </c>
      <c r="J3" s="31" t="s">
        <v>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</row>
    <row r="4" spans="1:229" x14ac:dyDescent="0.2">
      <c r="A4" s="32">
        <v>1</v>
      </c>
      <c r="B4" s="33">
        <v>2</v>
      </c>
      <c r="C4" s="32">
        <v>3</v>
      </c>
      <c r="D4" s="33">
        <v>4</v>
      </c>
      <c r="E4" s="32">
        <v>5</v>
      </c>
      <c r="F4" s="33">
        <v>6</v>
      </c>
      <c r="G4" s="32">
        <v>7</v>
      </c>
      <c r="H4" s="33">
        <v>8</v>
      </c>
      <c r="I4" s="32">
        <v>9</v>
      </c>
      <c r="J4" s="32">
        <v>10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</row>
    <row r="5" spans="1:229" ht="105.75" customHeight="1" x14ac:dyDescent="0.2">
      <c r="A5" s="31" t="s">
        <v>45</v>
      </c>
      <c r="B5" s="43" t="s">
        <v>201</v>
      </c>
      <c r="C5" s="47" t="s">
        <v>125</v>
      </c>
      <c r="D5" s="35" t="s">
        <v>256</v>
      </c>
      <c r="E5" s="36" t="s">
        <v>52</v>
      </c>
      <c r="F5" s="44">
        <f>29283500</f>
        <v>29283500</v>
      </c>
      <c r="G5" s="38" t="s">
        <v>50</v>
      </c>
      <c r="H5" s="38" t="s">
        <v>42</v>
      </c>
      <c r="I5" s="35" t="s">
        <v>590</v>
      </c>
      <c r="J5" s="37">
        <v>5451701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</row>
    <row r="6" spans="1:229" ht="178.5" x14ac:dyDescent="0.2">
      <c r="A6" s="242" t="s">
        <v>46</v>
      </c>
      <c r="B6" s="39" t="s">
        <v>47</v>
      </c>
      <c r="C6" s="40" t="s">
        <v>197</v>
      </c>
      <c r="D6" s="186"/>
      <c r="E6" s="41" t="s">
        <v>53</v>
      </c>
      <c r="F6" s="49">
        <f>1570488</f>
        <v>1570488</v>
      </c>
      <c r="G6" s="188" t="s">
        <v>204</v>
      </c>
      <c r="H6" s="188" t="s">
        <v>42</v>
      </c>
      <c r="I6" s="186" t="s">
        <v>378</v>
      </c>
      <c r="J6" s="187" t="s">
        <v>196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</row>
    <row r="7" spans="1:229" ht="57.75" customHeight="1" x14ac:dyDescent="0.2">
      <c r="A7" s="248"/>
      <c r="B7" s="39" t="s">
        <v>309</v>
      </c>
      <c r="C7" s="40" t="s">
        <v>198</v>
      </c>
      <c r="D7" s="186"/>
      <c r="E7" s="41" t="s">
        <v>248</v>
      </c>
      <c r="F7" s="49">
        <f>1551174</f>
        <v>1551174</v>
      </c>
      <c r="G7" s="188" t="s">
        <v>204</v>
      </c>
      <c r="H7" s="188" t="s">
        <v>42</v>
      </c>
      <c r="I7" s="186" t="s">
        <v>379</v>
      </c>
      <c r="J7" s="187">
        <v>1551174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</row>
    <row r="8" spans="1:229" ht="59.25" customHeight="1" x14ac:dyDescent="0.2">
      <c r="A8" s="248"/>
      <c r="B8" s="39" t="s">
        <v>124</v>
      </c>
      <c r="C8" s="40" t="s">
        <v>199</v>
      </c>
      <c r="D8" s="186"/>
      <c r="E8" s="41" t="s">
        <v>117</v>
      </c>
      <c r="F8" s="49">
        <v>1231228</v>
      </c>
      <c r="G8" s="188" t="s">
        <v>119</v>
      </c>
      <c r="H8" s="188" t="s">
        <v>42</v>
      </c>
      <c r="I8" s="186" t="s">
        <v>380</v>
      </c>
      <c r="J8" s="187">
        <v>1231228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</row>
    <row r="9" spans="1:229" ht="59.25" customHeight="1" x14ac:dyDescent="0.2">
      <c r="A9" s="249"/>
      <c r="B9" s="42" t="s">
        <v>371</v>
      </c>
      <c r="C9" s="40" t="s">
        <v>127</v>
      </c>
      <c r="D9" s="186"/>
      <c r="E9" s="63" t="s">
        <v>589</v>
      </c>
      <c r="F9" s="64">
        <v>1093424</v>
      </c>
      <c r="G9" s="65" t="s">
        <v>128</v>
      </c>
      <c r="H9" s="65" t="s">
        <v>42</v>
      </c>
      <c r="I9" s="62" t="s">
        <v>590</v>
      </c>
      <c r="J9" s="120" t="s">
        <v>591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</row>
    <row r="10" spans="1:229" ht="118.5" customHeight="1" x14ac:dyDescent="0.2">
      <c r="A10" s="31" t="s">
        <v>45</v>
      </c>
      <c r="B10" s="43" t="s">
        <v>243</v>
      </c>
      <c r="C10" s="34" t="s">
        <v>276</v>
      </c>
      <c r="D10" s="35" t="s">
        <v>256</v>
      </c>
      <c r="E10" s="36" t="s">
        <v>151</v>
      </c>
      <c r="F10" s="44">
        <f>492000*1.23</f>
        <v>605160</v>
      </c>
      <c r="G10" s="38" t="s">
        <v>50</v>
      </c>
      <c r="H10" s="38" t="s">
        <v>267</v>
      </c>
      <c r="I10" s="35" t="s">
        <v>495</v>
      </c>
      <c r="J10" s="37">
        <f>SUM(J11:J14)</f>
        <v>426653.53999999992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</row>
    <row r="11" spans="1:229" ht="54" customHeight="1" x14ac:dyDescent="0.2">
      <c r="A11" s="242" t="s">
        <v>46</v>
      </c>
      <c r="B11" s="39" t="s">
        <v>48</v>
      </c>
      <c r="C11" s="40" t="s">
        <v>113</v>
      </c>
      <c r="D11" s="186"/>
      <c r="E11" s="41" t="s">
        <v>151</v>
      </c>
      <c r="F11" s="49">
        <f>123000*1.23</f>
        <v>151290</v>
      </c>
      <c r="G11" s="188" t="s">
        <v>204</v>
      </c>
      <c r="H11" s="188" t="s">
        <v>267</v>
      </c>
      <c r="I11" s="186" t="s">
        <v>116</v>
      </c>
      <c r="J11" s="187">
        <v>150411.37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</row>
    <row r="12" spans="1:229" ht="54.75" customHeight="1" x14ac:dyDescent="0.2">
      <c r="A12" s="248"/>
      <c r="B12" s="39" t="s">
        <v>49</v>
      </c>
      <c r="C12" s="40" t="s">
        <v>113</v>
      </c>
      <c r="D12" s="186"/>
      <c r="E12" s="41" t="s">
        <v>295</v>
      </c>
      <c r="F12" s="49">
        <v>149814</v>
      </c>
      <c r="G12" s="188" t="s">
        <v>204</v>
      </c>
      <c r="H12" s="188" t="s">
        <v>267</v>
      </c>
      <c r="I12" s="186" t="s">
        <v>51</v>
      </c>
      <c r="J12" s="187">
        <v>126914.09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</row>
    <row r="13" spans="1:229" ht="54.75" customHeight="1" x14ac:dyDescent="0.2">
      <c r="A13" s="248"/>
      <c r="B13" s="39" t="s">
        <v>218</v>
      </c>
      <c r="C13" s="40" t="s">
        <v>113</v>
      </c>
      <c r="D13" s="186"/>
      <c r="E13" s="41" t="s">
        <v>51</v>
      </c>
      <c r="F13" s="49">
        <v>80000</v>
      </c>
      <c r="G13" s="188" t="s">
        <v>204</v>
      </c>
      <c r="H13" s="188" t="s">
        <v>267</v>
      </c>
      <c r="I13" s="186" t="s">
        <v>414</v>
      </c>
      <c r="J13" s="187">
        <v>79799.3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</row>
    <row r="14" spans="1:229" ht="54.75" customHeight="1" x14ac:dyDescent="0.2">
      <c r="A14" s="249"/>
      <c r="B14" s="42" t="s">
        <v>695</v>
      </c>
      <c r="C14" s="40" t="s">
        <v>113</v>
      </c>
      <c r="D14" s="186"/>
      <c r="E14" s="41" t="s">
        <v>372</v>
      </c>
      <c r="F14" s="49">
        <v>70000</v>
      </c>
      <c r="G14" s="188" t="s">
        <v>204</v>
      </c>
      <c r="H14" s="188" t="s">
        <v>267</v>
      </c>
      <c r="I14" s="186" t="s">
        <v>495</v>
      </c>
      <c r="J14" s="187">
        <v>69528.78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</row>
    <row r="15" spans="1:229" ht="105" customHeight="1" x14ac:dyDescent="0.2">
      <c r="A15" s="31" t="s">
        <v>45</v>
      </c>
      <c r="B15" s="50" t="s">
        <v>244</v>
      </c>
      <c r="C15" s="34" t="s">
        <v>219</v>
      </c>
      <c r="D15" s="35" t="s">
        <v>256</v>
      </c>
      <c r="E15" s="36" t="s">
        <v>151</v>
      </c>
      <c r="F15" s="44">
        <f>265000*1.23</f>
        <v>325950</v>
      </c>
      <c r="G15" s="38" t="s">
        <v>50</v>
      </c>
      <c r="H15" s="38" t="s">
        <v>267</v>
      </c>
      <c r="I15" s="35" t="s">
        <v>493</v>
      </c>
      <c r="J15" s="37">
        <f>SUM(J16:J19)</f>
        <v>200532.31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229" ht="51" x14ac:dyDescent="0.2">
      <c r="A16" s="192" t="s">
        <v>46</v>
      </c>
      <c r="B16" s="39" t="s">
        <v>54</v>
      </c>
      <c r="C16" s="40" t="s">
        <v>114</v>
      </c>
      <c r="D16" s="186"/>
      <c r="E16" s="41" t="s">
        <v>203</v>
      </c>
      <c r="F16" s="49">
        <f>66250*1.23</f>
        <v>81487.5</v>
      </c>
      <c r="G16" s="188" t="s">
        <v>204</v>
      </c>
      <c r="H16" s="188" t="s">
        <v>267</v>
      </c>
      <c r="I16" s="186" t="s">
        <v>116</v>
      </c>
      <c r="J16" s="187">
        <v>83396.460000000006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229" ht="51" x14ac:dyDescent="0.2">
      <c r="A17" s="242" t="s">
        <v>46</v>
      </c>
      <c r="B17" s="39" t="s">
        <v>293</v>
      </c>
      <c r="C17" s="40" t="s">
        <v>114</v>
      </c>
      <c r="D17" s="186"/>
      <c r="E17" s="41" t="s">
        <v>180</v>
      </c>
      <c r="F17" s="49">
        <v>79950</v>
      </c>
      <c r="G17" s="188" t="s">
        <v>204</v>
      </c>
      <c r="H17" s="188" t="s">
        <v>267</v>
      </c>
      <c r="I17" s="186" t="s">
        <v>51</v>
      </c>
      <c r="J17" s="187">
        <v>40159.599999999999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229" ht="51" x14ac:dyDescent="0.2">
      <c r="A18" s="248"/>
      <c r="B18" s="39" t="s">
        <v>310</v>
      </c>
      <c r="C18" s="40" t="s">
        <v>114</v>
      </c>
      <c r="D18" s="186"/>
      <c r="E18" s="41" t="s">
        <v>131</v>
      </c>
      <c r="F18" s="49">
        <v>44850</v>
      </c>
      <c r="G18" s="188" t="s">
        <v>204</v>
      </c>
      <c r="H18" s="188" t="s">
        <v>267</v>
      </c>
      <c r="I18" s="186" t="s">
        <v>415</v>
      </c>
      <c r="J18" s="187">
        <v>44587.5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229" ht="51" x14ac:dyDescent="0.2">
      <c r="A19" s="249"/>
      <c r="B19" s="39" t="s">
        <v>160</v>
      </c>
      <c r="C19" s="40" t="s">
        <v>114</v>
      </c>
      <c r="D19" s="186"/>
      <c r="E19" s="41" t="s">
        <v>392</v>
      </c>
      <c r="F19" s="49">
        <v>32500</v>
      </c>
      <c r="G19" s="188" t="s">
        <v>204</v>
      </c>
      <c r="H19" s="188" t="s">
        <v>267</v>
      </c>
      <c r="I19" s="186" t="s">
        <v>493</v>
      </c>
      <c r="J19" s="187">
        <v>32388.75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229" ht="114.75" x14ac:dyDescent="0.2">
      <c r="A20" s="31" t="s">
        <v>45</v>
      </c>
      <c r="B20" s="43" t="s">
        <v>245</v>
      </c>
      <c r="C20" s="34" t="s">
        <v>11</v>
      </c>
      <c r="D20" s="35" t="s">
        <v>256</v>
      </c>
      <c r="E20" s="36" t="s">
        <v>151</v>
      </c>
      <c r="F20" s="44">
        <f>389612*1.23</f>
        <v>479222.76</v>
      </c>
      <c r="G20" s="38" t="s">
        <v>50</v>
      </c>
      <c r="H20" s="38" t="s">
        <v>269</v>
      </c>
      <c r="I20" s="35" t="s">
        <v>478</v>
      </c>
      <c r="J20" s="37">
        <f>SUM(J21:J24)</f>
        <v>217535.6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</row>
    <row r="21" spans="1:229" ht="51" x14ac:dyDescent="0.2">
      <c r="A21" s="242" t="s">
        <v>46</v>
      </c>
      <c r="B21" s="39" t="s">
        <v>55</v>
      </c>
      <c r="C21" s="40" t="s">
        <v>222</v>
      </c>
      <c r="D21" s="186"/>
      <c r="E21" s="41" t="s">
        <v>203</v>
      </c>
      <c r="F21" s="49">
        <f>97403*1.23</f>
        <v>119805.69</v>
      </c>
      <c r="G21" s="188" t="s">
        <v>204</v>
      </c>
      <c r="H21" s="188" t="s">
        <v>269</v>
      </c>
      <c r="I21" s="186" t="s">
        <v>116</v>
      </c>
      <c r="J21" s="187">
        <v>85571.1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</row>
    <row r="22" spans="1:229" ht="51" x14ac:dyDescent="0.2">
      <c r="A22" s="248"/>
      <c r="B22" s="39" t="s">
        <v>314</v>
      </c>
      <c r="C22" s="40" t="s">
        <v>222</v>
      </c>
      <c r="D22" s="186"/>
      <c r="E22" s="41" t="s">
        <v>180</v>
      </c>
      <c r="F22" s="49">
        <v>69850.47</v>
      </c>
      <c r="G22" s="188" t="s">
        <v>204</v>
      </c>
      <c r="H22" s="188" t="s">
        <v>269</v>
      </c>
      <c r="I22" s="186" t="s">
        <v>51</v>
      </c>
      <c r="J22" s="187">
        <v>53011.75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</row>
    <row r="23" spans="1:229" ht="51" x14ac:dyDescent="0.2">
      <c r="A23" s="248"/>
      <c r="B23" s="39" t="s">
        <v>118</v>
      </c>
      <c r="C23" s="40" t="s">
        <v>222</v>
      </c>
      <c r="D23" s="186"/>
      <c r="E23" s="41" t="s">
        <v>131</v>
      </c>
      <c r="F23" s="49">
        <v>49986.26</v>
      </c>
      <c r="G23" s="188" t="s">
        <v>204</v>
      </c>
      <c r="H23" s="188" t="s">
        <v>269</v>
      </c>
      <c r="I23" s="186" t="s">
        <v>385</v>
      </c>
      <c r="J23" s="187">
        <v>48375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</row>
    <row r="24" spans="1:229" ht="51" x14ac:dyDescent="0.2">
      <c r="A24" s="249"/>
      <c r="B24" s="39" t="s">
        <v>126</v>
      </c>
      <c r="C24" s="40" t="s">
        <v>222</v>
      </c>
      <c r="D24" s="186"/>
      <c r="E24" s="41" t="s">
        <v>392</v>
      </c>
      <c r="F24" s="49">
        <v>49986.26</v>
      </c>
      <c r="G24" s="188" t="s">
        <v>204</v>
      </c>
      <c r="H24" s="188" t="s">
        <v>269</v>
      </c>
      <c r="I24" s="186" t="s">
        <v>478</v>
      </c>
      <c r="J24" s="187">
        <v>30577.75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</row>
    <row r="25" spans="1:229" ht="102" x14ac:dyDescent="0.2">
      <c r="A25" s="31" t="s">
        <v>45</v>
      </c>
      <c r="B25" s="43" t="s">
        <v>246</v>
      </c>
      <c r="C25" s="34" t="s">
        <v>12</v>
      </c>
      <c r="D25" s="35" t="s">
        <v>256</v>
      </c>
      <c r="E25" s="36" t="s">
        <v>151</v>
      </c>
      <c r="F25" s="44">
        <f>257600*1.23</f>
        <v>316848</v>
      </c>
      <c r="G25" s="38" t="s">
        <v>50</v>
      </c>
      <c r="H25" s="38" t="s">
        <v>318</v>
      </c>
      <c r="I25" s="35" t="s">
        <v>494</v>
      </c>
      <c r="J25" s="37">
        <f>SUM(J26:J29)</f>
        <v>215146.25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</row>
    <row r="26" spans="1:229" ht="42" customHeight="1" x14ac:dyDescent="0.2">
      <c r="A26" s="242" t="s">
        <v>46</v>
      </c>
      <c r="B26" s="39" t="s">
        <v>56</v>
      </c>
      <c r="C26" s="40" t="s">
        <v>223</v>
      </c>
      <c r="D26" s="186"/>
      <c r="E26" s="41" t="s">
        <v>151</v>
      </c>
      <c r="F26" s="49">
        <f>64400*1.23</f>
        <v>79212</v>
      </c>
      <c r="G26" s="188" t="s">
        <v>204</v>
      </c>
      <c r="H26" s="188" t="s">
        <v>318</v>
      </c>
      <c r="I26" s="186" t="s">
        <v>116</v>
      </c>
      <c r="J26" s="187">
        <v>68880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</row>
    <row r="27" spans="1:229" ht="39.75" customHeight="1" x14ac:dyDescent="0.2">
      <c r="A27" s="248"/>
      <c r="B27" s="39" t="s">
        <v>178</v>
      </c>
      <c r="C27" s="40" t="s">
        <v>223</v>
      </c>
      <c r="D27" s="186"/>
      <c r="E27" s="41" t="s">
        <v>295</v>
      </c>
      <c r="F27" s="49">
        <f>64400*1.23</f>
        <v>79212</v>
      </c>
      <c r="G27" s="188" t="s">
        <v>204</v>
      </c>
      <c r="H27" s="188" t="s">
        <v>318</v>
      </c>
      <c r="I27" s="186" t="s">
        <v>51</v>
      </c>
      <c r="J27" s="187">
        <v>49735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</row>
    <row r="28" spans="1:229" ht="39.75" customHeight="1" x14ac:dyDescent="0.2">
      <c r="A28" s="248"/>
      <c r="B28" s="39" t="s">
        <v>129</v>
      </c>
      <c r="C28" s="40" t="s">
        <v>223</v>
      </c>
      <c r="D28" s="186"/>
      <c r="E28" s="41" t="s">
        <v>51</v>
      </c>
      <c r="F28" s="49">
        <v>58625</v>
      </c>
      <c r="G28" s="188" t="s">
        <v>204</v>
      </c>
      <c r="H28" s="188" t="s">
        <v>318</v>
      </c>
      <c r="I28" s="186" t="s">
        <v>416</v>
      </c>
      <c r="J28" s="187">
        <v>50593.75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</row>
    <row r="29" spans="1:229" ht="39.75" customHeight="1" x14ac:dyDescent="0.2">
      <c r="A29" s="249"/>
      <c r="B29" s="42" t="s">
        <v>390</v>
      </c>
      <c r="C29" s="40" t="s">
        <v>223</v>
      </c>
      <c r="D29" s="186"/>
      <c r="E29" s="41" t="s">
        <v>372</v>
      </c>
      <c r="F29" s="49">
        <v>47687.5</v>
      </c>
      <c r="G29" s="188" t="s">
        <v>204</v>
      </c>
      <c r="H29" s="188" t="s">
        <v>318</v>
      </c>
      <c r="I29" s="54" t="s">
        <v>494</v>
      </c>
      <c r="J29" s="187">
        <v>45937.5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</row>
    <row r="30" spans="1:229" ht="131.25" customHeight="1" x14ac:dyDescent="0.2">
      <c r="A30" s="31" t="s">
        <v>45</v>
      </c>
      <c r="B30" s="43" t="s">
        <v>146</v>
      </c>
      <c r="C30" s="34" t="s">
        <v>13</v>
      </c>
      <c r="D30" s="35" t="s">
        <v>256</v>
      </c>
      <c r="E30" s="36" t="s">
        <v>151</v>
      </c>
      <c r="F30" s="44">
        <f>657600*1.23</f>
        <v>808848</v>
      </c>
      <c r="G30" s="38" t="s">
        <v>50</v>
      </c>
      <c r="H30" s="38" t="s">
        <v>324</v>
      </c>
      <c r="I30" s="35" t="s">
        <v>523</v>
      </c>
      <c r="J30" s="48" t="s">
        <v>524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</row>
    <row r="31" spans="1:229" ht="66.75" customHeight="1" x14ac:dyDescent="0.2">
      <c r="A31" s="192" t="s">
        <v>46</v>
      </c>
      <c r="B31" s="39" t="s">
        <v>57</v>
      </c>
      <c r="C31" s="40" t="s">
        <v>224</v>
      </c>
      <c r="D31" s="186"/>
      <c r="E31" s="41" t="s">
        <v>151</v>
      </c>
      <c r="F31" s="49">
        <f>164400*1.23</f>
        <v>202212</v>
      </c>
      <c r="G31" s="188" t="s">
        <v>204</v>
      </c>
      <c r="H31" s="188" t="s">
        <v>324</v>
      </c>
      <c r="I31" s="186" t="s">
        <v>116</v>
      </c>
      <c r="J31" s="187">
        <v>201545.23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</row>
    <row r="32" spans="1:229" ht="66" customHeight="1" x14ac:dyDescent="0.2">
      <c r="A32" s="242" t="s">
        <v>46</v>
      </c>
      <c r="B32" s="39" t="s">
        <v>179</v>
      </c>
      <c r="C32" s="40" t="s">
        <v>225</v>
      </c>
      <c r="D32" s="186"/>
      <c r="E32" s="41" t="s">
        <v>295</v>
      </c>
      <c r="F32" s="49">
        <f>164400*1.23</f>
        <v>202212</v>
      </c>
      <c r="G32" s="188" t="s">
        <v>204</v>
      </c>
      <c r="H32" s="188" t="s">
        <v>324</v>
      </c>
      <c r="I32" s="186" t="s">
        <v>51</v>
      </c>
      <c r="J32" s="187">
        <v>202065.19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</row>
    <row r="33" spans="1:229" ht="66" customHeight="1" x14ac:dyDescent="0.2">
      <c r="A33" s="248"/>
      <c r="B33" s="39" t="s">
        <v>130</v>
      </c>
      <c r="C33" s="40" t="s">
        <v>225</v>
      </c>
      <c r="D33" s="186"/>
      <c r="E33" s="41" t="s">
        <v>51</v>
      </c>
      <c r="F33" s="49">
        <v>80000</v>
      </c>
      <c r="G33" s="188" t="s">
        <v>204</v>
      </c>
      <c r="H33" s="188" t="s">
        <v>324</v>
      </c>
      <c r="I33" s="186" t="s">
        <v>413</v>
      </c>
      <c r="J33" s="187">
        <v>68819.53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</row>
    <row r="34" spans="1:229" ht="66" customHeight="1" x14ac:dyDescent="0.2">
      <c r="A34" s="249"/>
      <c r="B34" s="39" t="s">
        <v>391</v>
      </c>
      <c r="C34" s="40" t="s">
        <v>225</v>
      </c>
      <c r="D34" s="186"/>
      <c r="E34" s="41" t="s">
        <v>372</v>
      </c>
      <c r="F34" s="49">
        <v>70000</v>
      </c>
      <c r="G34" s="188" t="s">
        <v>204</v>
      </c>
      <c r="H34" s="188" t="s">
        <v>324</v>
      </c>
      <c r="I34" s="186" t="s">
        <v>523</v>
      </c>
      <c r="J34" s="187">
        <v>51607.85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</row>
    <row r="35" spans="1:229" ht="106.5" customHeight="1" x14ac:dyDescent="0.2">
      <c r="A35" s="31" t="s">
        <v>45</v>
      </c>
      <c r="B35" s="43" t="s">
        <v>147</v>
      </c>
      <c r="C35" s="34" t="s">
        <v>74</v>
      </c>
      <c r="D35" s="35" t="s">
        <v>256</v>
      </c>
      <c r="E35" s="36" t="s">
        <v>151</v>
      </c>
      <c r="F35" s="44">
        <f>644888*1.23</f>
        <v>793212.24</v>
      </c>
      <c r="G35" s="38" t="s">
        <v>50</v>
      </c>
      <c r="H35" s="38" t="s">
        <v>325</v>
      </c>
      <c r="I35" s="35" t="s">
        <v>478</v>
      </c>
      <c r="J35" s="37">
        <f>SUM(J36:J39)</f>
        <v>609541.22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</row>
    <row r="36" spans="1:229" ht="54" customHeight="1" x14ac:dyDescent="0.2">
      <c r="A36" s="242" t="s">
        <v>46</v>
      </c>
      <c r="B36" s="39" t="s">
        <v>58</v>
      </c>
      <c r="C36" s="40" t="s">
        <v>75</v>
      </c>
      <c r="D36" s="186"/>
      <c r="E36" s="41" t="s">
        <v>151</v>
      </c>
      <c r="F36" s="49">
        <f>189427*1.23</f>
        <v>232995.21</v>
      </c>
      <c r="G36" s="188" t="s">
        <v>204</v>
      </c>
      <c r="H36" s="188" t="s">
        <v>325</v>
      </c>
      <c r="I36" s="186" t="s">
        <v>116</v>
      </c>
      <c r="J36" s="187">
        <v>182565.21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</row>
    <row r="37" spans="1:229" ht="53.25" customHeight="1" x14ac:dyDescent="0.2">
      <c r="A37" s="248"/>
      <c r="B37" s="39" t="s">
        <v>181</v>
      </c>
      <c r="C37" s="40" t="s">
        <v>75</v>
      </c>
      <c r="D37" s="186"/>
      <c r="E37" s="41" t="s">
        <v>116</v>
      </c>
      <c r="F37" s="49">
        <v>186739.01</v>
      </c>
      <c r="G37" s="188" t="s">
        <v>204</v>
      </c>
      <c r="H37" s="188" t="s">
        <v>325</v>
      </c>
      <c r="I37" s="186" t="s">
        <v>51</v>
      </c>
      <c r="J37" s="187">
        <v>90550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</row>
    <row r="38" spans="1:229" ht="53.25" customHeight="1" x14ac:dyDescent="0.2">
      <c r="A38" s="249"/>
      <c r="B38" s="39" t="s">
        <v>132</v>
      </c>
      <c r="C38" s="40" t="s">
        <v>75</v>
      </c>
      <c r="D38" s="186"/>
      <c r="E38" s="41" t="s">
        <v>51</v>
      </c>
      <c r="F38" s="49">
        <v>189775.41</v>
      </c>
      <c r="G38" s="188" t="s">
        <v>204</v>
      </c>
      <c r="H38" s="188" t="s">
        <v>325</v>
      </c>
      <c r="I38" s="186" t="s">
        <v>415</v>
      </c>
      <c r="J38" s="187">
        <v>177275.6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</row>
    <row r="39" spans="1:229" ht="53.25" customHeight="1" x14ac:dyDescent="0.2">
      <c r="A39" s="192"/>
      <c r="B39" s="39" t="s">
        <v>393</v>
      </c>
      <c r="C39" s="40" t="s">
        <v>75</v>
      </c>
      <c r="D39" s="186"/>
      <c r="E39" s="41" t="s">
        <v>372</v>
      </c>
      <c r="F39" s="49">
        <v>189775.41</v>
      </c>
      <c r="G39" s="188" t="s">
        <v>204</v>
      </c>
      <c r="H39" s="188" t="s">
        <v>325</v>
      </c>
      <c r="I39" s="186" t="s">
        <v>478</v>
      </c>
      <c r="J39" s="187">
        <v>159150.41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</row>
    <row r="40" spans="1:229" ht="130.5" customHeight="1" x14ac:dyDescent="0.2">
      <c r="A40" s="31" t="s">
        <v>45</v>
      </c>
      <c r="B40" s="43" t="s">
        <v>149</v>
      </c>
      <c r="C40" s="34" t="s">
        <v>228</v>
      </c>
      <c r="D40" s="35" t="s">
        <v>256</v>
      </c>
      <c r="E40" s="36" t="s">
        <v>151</v>
      </c>
      <c r="F40" s="44">
        <f>1056212.16*1.23</f>
        <v>1299140.9567999998</v>
      </c>
      <c r="G40" s="38" t="s">
        <v>50</v>
      </c>
      <c r="H40" s="38" t="s">
        <v>322</v>
      </c>
      <c r="I40" s="35" t="s">
        <v>525</v>
      </c>
      <c r="J40" s="48" t="s">
        <v>526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</row>
    <row r="41" spans="1:229" ht="63.75" x14ac:dyDescent="0.2">
      <c r="A41" s="242" t="s">
        <v>46</v>
      </c>
      <c r="B41" s="39" t="s">
        <v>59</v>
      </c>
      <c r="C41" s="40" t="s">
        <v>220</v>
      </c>
      <c r="D41" s="186"/>
      <c r="E41" s="41" t="s">
        <v>203</v>
      </c>
      <c r="F41" s="49">
        <f>264053.04*1.23</f>
        <v>324785.23919999995</v>
      </c>
      <c r="G41" s="188" t="s">
        <v>204</v>
      </c>
      <c r="H41" s="188" t="s">
        <v>322</v>
      </c>
      <c r="I41" s="186" t="s">
        <v>116</v>
      </c>
      <c r="J41" s="187">
        <v>324785.24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</row>
    <row r="42" spans="1:229" ht="63.75" x14ac:dyDescent="0.2">
      <c r="A42" s="248"/>
      <c r="B42" s="39" t="s">
        <v>182</v>
      </c>
      <c r="C42" s="40" t="s">
        <v>220</v>
      </c>
      <c r="D42" s="186"/>
      <c r="E42" s="41" t="s">
        <v>180</v>
      </c>
      <c r="F42" s="49">
        <f>264053.04*1.23</f>
        <v>324785.23919999995</v>
      </c>
      <c r="G42" s="188" t="s">
        <v>204</v>
      </c>
      <c r="H42" s="188" t="s">
        <v>322</v>
      </c>
      <c r="I42" s="186" t="s">
        <v>51</v>
      </c>
      <c r="J42" s="187">
        <v>296095.24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</row>
    <row r="43" spans="1:229" ht="63.75" x14ac:dyDescent="0.2">
      <c r="A43" s="248"/>
      <c r="B43" s="39" t="s">
        <v>133</v>
      </c>
      <c r="C43" s="40" t="s">
        <v>220</v>
      </c>
      <c r="D43" s="186"/>
      <c r="E43" s="41" t="s">
        <v>131</v>
      </c>
      <c r="F43" s="49">
        <v>267566.3</v>
      </c>
      <c r="G43" s="188" t="s">
        <v>204</v>
      </c>
      <c r="H43" s="188" t="s">
        <v>322</v>
      </c>
      <c r="I43" s="186" t="s">
        <v>417</v>
      </c>
      <c r="J43" s="187">
        <v>267566.3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</row>
    <row r="44" spans="1:229" ht="63.75" x14ac:dyDescent="0.2">
      <c r="A44" s="249"/>
      <c r="B44" s="42" t="s">
        <v>394</v>
      </c>
      <c r="C44" s="40" t="s">
        <v>220</v>
      </c>
      <c r="D44" s="186"/>
      <c r="E44" s="41" t="s">
        <v>392</v>
      </c>
      <c r="F44" s="49">
        <v>260066.3</v>
      </c>
      <c r="G44" s="188" t="s">
        <v>204</v>
      </c>
      <c r="H44" s="188" t="s">
        <v>322</v>
      </c>
      <c r="I44" s="186" t="s">
        <v>525</v>
      </c>
      <c r="J44" s="187">
        <v>260066.3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</row>
    <row r="45" spans="1:229" ht="132" customHeight="1" x14ac:dyDescent="0.2">
      <c r="A45" s="31" t="s">
        <v>45</v>
      </c>
      <c r="B45" s="43" t="s">
        <v>150</v>
      </c>
      <c r="C45" s="34" t="s">
        <v>227</v>
      </c>
      <c r="D45" s="35" t="s">
        <v>256</v>
      </c>
      <c r="E45" s="36" t="s">
        <v>151</v>
      </c>
      <c r="F45" s="44">
        <f>973881.84*1.23</f>
        <v>1197874.6631999998</v>
      </c>
      <c r="G45" s="38" t="s">
        <v>50</v>
      </c>
      <c r="H45" s="38" t="s">
        <v>322</v>
      </c>
      <c r="I45" s="35" t="s">
        <v>516</v>
      </c>
      <c r="J45" s="48" t="s">
        <v>527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</row>
    <row r="46" spans="1:229" ht="66.75" customHeight="1" x14ac:dyDescent="0.2">
      <c r="A46" s="242" t="s">
        <v>46</v>
      </c>
      <c r="B46" s="39" t="s">
        <v>60</v>
      </c>
      <c r="C46" s="40" t="s">
        <v>221</v>
      </c>
      <c r="D46" s="186"/>
      <c r="E46" s="41" t="s">
        <v>203</v>
      </c>
      <c r="F46" s="49">
        <f>243470.46*1.23</f>
        <v>299468.66579999996</v>
      </c>
      <c r="G46" s="188" t="s">
        <v>204</v>
      </c>
      <c r="H46" s="188" t="s">
        <v>322</v>
      </c>
      <c r="I46" s="186" t="s">
        <v>116</v>
      </c>
      <c r="J46" s="187">
        <v>299468.67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</row>
    <row r="47" spans="1:229" ht="66" customHeight="1" x14ac:dyDescent="0.2">
      <c r="A47" s="248"/>
      <c r="B47" s="39" t="s">
        <v>183</v>
      </c>
      <c r="C47" s="40" t="s">
        <v>221</v>
      </c>
      <c r="D47" s="186"/>
      <c r="E47" s="41" t="s">
        <v>180</v>
      </c>
      <c r="F47" s="49">
        <f>243470.46*1.23</f>
        <v>299468.66579999996</v>
      </c>
      <c r="G47" s="188" t="s">
        <v>204</v>
      </c>
      <c r="H47" s="188" t="s">
        <v>322</v>
      </c>
      <c r="I47" s="186" t="s">
        <v>51</v>
      </c>
      <c r="J47" s="187">
        <v>237938.67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</row>
    <row r="48" spans="1:229" ht="66" customHeight="1" x14ac:dyDescent="0.2">
      <c r="A48" s="248"/>
      <c r="B48" s="39" t="s">
        <v>134</v>
      </c>
      <c r="C48" s="40" t="s">
        <v>221</v>
      </c>
      <c r="D48" s="186"/>
      <c r="E48" s="41" t="s">
        <v>131</v>
      </c>
      <c r="F48" s="49">
        <v>248088.08</v>
      </c>
      <c r="G48" s="188" t="s">
        <v>204</v>
      </c>
      <c r="H48" s="188" t="s">
        <v>322</v>
      </c>
      <c r="I48" s="186" t="s">
        <v>415</v>
      </c>
      <c r="J48" s="187">
        <v>248088.08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</row>
    <row r="49" spans="1:229" ht="66" customHeight="1" x14ac:dyDescent="0.2">
      <c r="A49" s="249"/>
      <c r="B49" s="42" t="s">
        <v>395</v>
      </c>
      <c r="C49" s="40" t="s">
        <v>221</v>
      </c>
      <c r="D49" s="186"/>
      <c r="E49" s="41" t="s">
        <v>372</v>
      </c>
      <c r="F49" s="49">
        <v>238083.08</v>
      </c>
      <c r="G49" s="188" t="s">
        <v>204</v>
      </c>
      <c r="H49" s="188" t="s">
        <v>322</v>
      </c>
      <c r="I49" s="186" t="s">
        <v>516</v>
      </c>
      <c r="J49" s="187">
        <v>238083.08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</row>
    <row r="50" spans="1:229" ht="114.75" x14ac:dyDescent="0.2">
      <c r="A50" s="31" t="s">
        <v>45</v>
      </c>
      <c r="B50" s="43" t="s">
        <v>249</v>
      </c>
      <c r="C50" s="34" t="s">
        <v>226</v>
      </c>
      <c r="D50" s="35" t="s">
        <v>256</v>
      </c>
      <c r="E50" s="36" t="s">
        <v>151</v>
      </c>
      <c r="F50" s="44">
        <f>190000*1.23</f>
        <v>233700</v>
      </c>
      <c r="G50" s="38" t="s">
        <v>50</v>
      </c>
      <c r="H50" s="38" t="s">
        <v>323</v>
      </c>
      <c r="I50" s="35" t="s">
        <v>464</v>
      </c>
      <c r="J50" s="37">
        <f>SUM(J51:J54)</f>
        <v>146128.99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</row>
    <row r="51" spans="1:229" ht="51" x14ac:dyDescent="0.2">
      <c r="A51" s="242" t="s">
        <v>46</v>
      </c>
      <c r="B51" s="39" t="s">
        <v>61</v>
      </c>
      <c r="C51" s="40" t="s">
        <v>297</v>
      </c>
      <c r="D51" s="186"/>
      <c r="E51" s="41" t="s">
        <v>203</v>
      </c>
      <c r="F51" s="49">
        <f>47500*1.23</f>
        <v>58425</v>
      </c>
      <c r="G51" s="188" t="s">
        <v>204</v>
      </c>
      <c r="H51" s="188" t="s">
        <v>323</v>
      </c>
      <c r="I51" s="186" t="s">
        <v>116</v>
      </c>
      <c r="J51" s="187">
        <v>56801.31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</row>
    <row r="52" spans="1:229" ht="51" x14ac:dyDescent="0.2">
      <c r="A52" s="248"/>
      <c r="B52" s="184" t="s">
        <v>184</v>
      </c>
      <c r="C52" s="185" t="s">
        <v>297</v>
      </c>
      <c r="D52" s="179"/>
      <c r="E52" s="51" t="s">
        <v>186</v>
      </c>
      <c r="F52" s="52">
        <f>47500*1.23</f>
        <v>58425</v>
      </c>
      <c r="G52" s="180" t="s">
        <v>204</v>
      </c>
      <c r="H52" s="180" t="s">
        <v>323</v>
      </c>
      <c r="I52" s="179" t="s">
        <v>51</v>
      </c>
      <c r="J52" s="194">
        <v>56421.43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</row>
    <row r="53" spans="1:229" ht="51" x14ac:dyDescent="0.2">
      <c r="A53" s="248"/>
      <c r="B53" s="39" t="s">
        <v>135</v>
      </c>
      <c r="C53" s="40" t="s">
        <v>297</v>
      </c>
      <c r="D53" s="186"/>
      <c r="E53" s="41" t="s">
        <v>131</v>
      </c>
      <c r="F53" s="49">
        <v>40000</v>
      </c>
      <c r="G53" s="188" t="s">
        <v>204</v>
      </c>
      <c r="H53" s="188" t="s">
        <v>323</v>
      </c>
      <c r="I53" s="186" t="s">
        <v>380</v>
      </c>
      <c r="J53" s="194">
        <v>27891.25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</row>
    <row r="54" spans="1:229" ht="51" x14ac:dyDescent="0.2">
      <c r="A54" s="249"/>
      <c r="B54" s="42" t="s">
        <v>396</v>
      </c>
      <c r="C54" s="40" t="s">
        <v>297</v>
      </c>
      <c r="D54" s="186"/>
      <c r="E54" s="41" t="s">
        <v>392</v>
      </c>
      <c r="F54" s="49">
        <v>40000</v>
      </c>
      <c r="G54" s="188" t="s">
        <v>204</v>
      </c>
      <c r="H54" s="188" t="s">
        <v>323</v>
      </c>
      <c r="I54" s="186" t="s">
        <v>464</v>
      </c>
      <c r="J54" s="187">
        <v>5015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</row>
    <row r="55" spans="1:229" ht="114.75" x14ac:dyDescent="0.2">
      <c r="A55" s="31" t="s">
        <v>45</v>
      </c>
      <c r="B55" s="43" t="s">
        <v>250</v>
      </c>
      <c r="C55" s="34" t="s">
        <v>229</v>
      </c>
      <c r="D55" s="35" t="s">
        <v>256</v>
      </c>
      <c r="E55" s="36" t="s">
        <v>151</v>
      </c>
      <c r="F55" s="44">
        <f>91680*1.23</f>
        <v>112766.39999999999</v>
      </c>
      <c r="G55" s="38" t="s">
        <v>50</v>
      </c>
      <c r="H55" s="38" t="s">
        <v>267</v>
      </c>
      <c r="I55" s="35" t="s">
        <v>464</v>
      </c>
      <c r="J55" s="37">
        <f>SUM(J56:J59)</f>
        <v>79275.41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</row>
    <row r="56" spans="1:229" ht="51" x14ac:dyDescent="0.2">
      <c r="A56" s="242" t="s">
        <v>46</v>
      </c>
      <c r="B56" s="39" t="s">
        <v>62</v>
      </c>
      <c r="C56" s="40" t="s">
        <v>298</v>
      </c>
      <c r="D56" s="186"/>
      <c r="E56" s="41" t="s">
        <v>203</v>
      </c>
      <c r="F56" s="49">
        <f>22920*1.23</f>
        <v>28191.599999999999</v>
      </c>
      <c r="G56" s="188" t="s">
        <v>204</v>
      </c>
      <c r="H56" s="188" t="s">
        <v>267</v>
      </c>
      <c r="I56" s="186" t="s">
        <v>116</v>
      </c>
      <c r="J56" s="187">
        <v>26212.37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</row>
    <row r="57" spans="1:229" ht="51" x14ac:dyDescent="0.2">
      <c r="A57" s="248"/>
      <c r="B57" s="39" t="s">
        <v>185</v>
      </c>
      <c r="C57" s="40" t="s">
        <v>298</v>
      </c>
      <c r="D57" s="186"/>
      <c r="E57" s="41" t="s">
        <v>186</v>
      </c>
      <c r="F57" s="49">
        <f>22920*1.23</f>
        <v>28191.599999999999</v>
      </c>
      <c r="G57" s="188" t="s">
        <v>204</v>
      </c>
      <c r="H57" s="188" t="s">
        <v>267</v>
      </c>
      <c r="I57" s="186" t="s">
        <v>51</v>
      </c>
      <c r="J57" s="187">
        <v>16161.35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</row>
    <row r="58" spans="1:229" ht="51" x14ac:dyDescent="0.2">
      <c r="A58" s="249"/>
      <c r="B58" s="39" t="s">
        <v>136</v>
      </c>
      <c r="C58" s="40" t="s">
        <v>298</v>
      </c>
      <c r="D58" s="186"/>
      <c r="E58" s="41" t="s">
        <v>131</v>
      </c>
      <c r="F58" s="49">
        <v>20000</v>
      </c>
      <c r="G58" s="188" t="s">
        <v>204</v>
      </c>
      <c r="H58" s="188" t="s">
        <v>267</v>
      </c>
      <c r="I58" s="186" t="s">
        <v>415</v>
      </c>
      <c r="J58" s="187">
        <v>17113.75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</row>
    <row r="59" spans="1:229" ht="51" x14ac:dyDescent="0.2">
      <c r="A59" s="192"/>
      <c r="B59" s="39" t="s">
        <v>397</v>
      </c>
      <c r="C59" s="40" t="s">
        <v>298</v>
      </c>
      <c r="D59" s="186"/>
      <c r="E59" s="41" t="s">
        <v>372</v>
      </c>
      <c r="F59" s="49">
        <v>20000</v>
      </c>
      <c r="G59" s="188" t="s">
        <v>204</v>
      </c>
      <c r="H59" s="188" t="s">
        <v>267</v>
      </c>
      <c r="I59" s="186" t="s">
        <v>464</v>
      </c>
      <c r="J59" s="187">
        <v>19787.939999999999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</row>
    <row r="60" spans="1:229" ht="102" x14ac:dyDescent="0.2">
      <c r="A60" s="31" t="s">
        <v>45</v>
      </c>
      <c r="B60" s="43" t="s">
        <v>251</v>
      </c>
      <c r="C60" s="34" t="s">
        <v>141</v>
      </c>
      <c r="D60" s="35" t="s">
        <v>256</v>
      </c>
      <c r="E60" s="36" t="s">
        <v>151</v>
      </c>
      <c r="F60" s="44">
        <f>93120*1.23</f>
        <v>114537.59999999999</v>
      </c>
      <c r="G60" s="38" t="s">
        <v>50</v>
      </c>
      <c r="H60" s="38" t="s">
        <v>265</v>
      </c>
      <c r="I60" s="35" t="s">
        <v>495</v>
      </c>
      <c r="J60" s="37">
        <f>SUM(J61:J64)</f>
        <v>94072.98000000001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</row>
    <row r="61" spans="1:229" ht="38.25" customHeight="1" x14ac:dyDescent="0.2">
      <c r="A61" s="242" t="s">
        <v>46</v>
      </c>
      <c r="B61" s="39" t="s">
        <v>63</v>
      </c>
      <c r="C61" s="40" t="s">
        <v>299</v>
      </c>
      <c r="D61" s="186"/>
      <c r="E61" s="41" t="s">
        <v>203</v>
      </c>
      <c r="F61" s="49">
        <f>23280*1.23</f>
        <v>28634.399999999998</v>
      </c>
      <c r="G61" s="188" t="s">
        <v>204</v>
      </c>
      <c r="H61" s="188" t="s">
        <v>267</v>
      </c>
      <c r="I61" s="186" t="s">
        <v>116</v>
      </c>
      <c r="J61" s="187">
        <v>27030.48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</row>
    <row r="62" spans="1:229" ht="38.25" x14ac:dyDescent="0.2">
      <c r="A62" s="248"/>
      <c r="B62" s="39" t="s">
        <v>187</v>
      </c>
      <c r="C62" s="40" t="s">
        <v>299</v>
      </c>
      <c r="D62" s="186"/>
      <c r="E62" s="41" t="s">
        <v>186</v>
      </c>
      <c r="F62" s="49">
        <f>23280*1.23</f>
        <v>28634.399999999998</v>
      </c>
      <c r="G62" s="188" t="s">
        <v>204</v>
      </c>
      <c r="H62" s="188" t="s">
        <v>267</v>
      </c>
      <c r="I62" s="186" t="s">
        <v>51</v>
      </c>
      <c r="J62" s="187">
        <v>29165.21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</row>
    <row r="63" spans="1:229" ht="38.25" x14ac:dyDescent="0.2">
      <c r="A63" s="248"/>
      <c r="B63" s="39" t="s">
        <v>137</v>
      </c>
      <c r="C63" s="40" t="s">
        <v>299</v>
      </c>
      <c r="D63" s="186"/>
      <c r="E63" s="41" t="s">
        <v>131</v>
      </c>
      <c r="F63" s="49">
        <v>20000</v>
      </c>
      <c r="G63" s="188" t="s">
        <v>204</v>
      </c>
      <c r="H63" s="188" t="s">
        <v>267</v>
      </c>
      <c r="I63" s="186" t="s">
        <v>415</v>
      </c>
      <c r="J63" s="187">
        <v>18082.5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</row>
    <row r="64" spans="1:229" ht="38.25" x14ac:dyDescent="0.2">
      <c r="A64" s="249"/>
      <c r="B64" s="39" t="s">
        <v>398</v>
      </c>
      <c r="C64" s="40" t="s">
        <v>299</v>
      </c>
      <c r="D64" s="186"/>
      <c r="E64" s="41" t="s">
        <v>372</v>
      </c>
      <c r="F64" s="49">
        <v>20000</v>
      </c>
      <c r="G64" s="188" t="s">
        <v>204</v>
      </c>
      <c r="H64" s="188" t="s">
        <v>267</v>
      </c>
      <c r="I64" s="186" t="s">
        <v>495</v>
      </c>
      <c r="J64" s="187">
        <v>19794.79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</row>
    <row r="65" spans="1:229" ht="60.75" customHeight="1" x14ac:dyDescent="0.2">
      <c r="A65" s="256" t="s">
        <v>45</v>
      </c>
      <c r="B65" s="258" t="s">
        <v>252</v>
      </c>
      <c r="C65" s="260" t="s">
        <v>176</v>
      </c>
      <c r="D65" s="262" t="s">
        <v>256</v>
      </c>
      <c r="E65" s="264" t="s">
        <v>151</v>
      </c>
      <c r="F65" s="266">
        <f>1958400*1.23</f>
        <v>2408832</v>
      </c>
      <c r="G65" s="268" t="s">
        <v>50</v>
      </c>
      <c r="H65" s="268" t="s">
        <v>319</v>
      </c>
      <c r="I65" s="35" t="s">
        <v>528</v>
      </c>
      <c r="J65" s="48" t="s">
        <v>529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</row>
    <row r="66" spans="1:229" ht="45" customHeight="1" x14ac:dyDescent="0.2">
      <c r="A66" s="257"/>
      <c r="B66" s="259"/>
      <c r="C66" s="261"/>
      <c r="D66" s="263"/>
      <c r="E66" s="265"/>
      <c r="F66" s="267"/>
      <c r="G66" s="269"/>
      <c r="H66" s="269"/>
      <c r="I66" s="254" t="s">
        <v>724</v>
      </c>
      <c r="J66" s="255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</row>
    <row r="67" spans="1:229" ht="25.5" x14ac:dyDescent="0.2">
      <c r="A67" s="242" t="s">
        <v>46</v>
      </c>
      <c r="B67" s="39" t="s">
        <v>64</v>
      </c>
      <c r="C67" s="40" t="s">
        <v>200</v>
      </c>
      <c r="D67" s="186"/>
      <c r="E67" s="41" t="s">
        <v>151</v>
      </c>
      <c r="F67" s="49">
        <f>489600*1.23</f>
        <v>602208</v>
      </c>
      <c r="G67" s="188" t="s">
        <v>204</v>
      </c>
      <c r="H67" s="188" t="s">
        <v>319</v>
      </c>
      <c r="I67" s="186" t="s">
        <v>116</v>
      </c>
      <c r="J67" s="187">
        <v>602208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</row>
    <row r="68" spans="1:229" ht="25.5" x14ac:dyDescent="0.2">
      <c r="A68" s="248"/>
      <c r="B68" s="39" t="s">
        <v>188</v>
      </c>
      <c r="C68" s="40" t="s">
        <v>200</v>
      </c>
      <c r="D68" s="186"/>
      <c r="E68" s="41" t="s">
        <v>116</v>
      </c>
      <c r="F68" s="49">
        <f>489600*1.23</f>
        <v>602208</v>
      </c>
      <c r="G68" s="188" t="s">
        <v>204</v>
      </c>
      <c r="H68" s="188" t="s">
        <v>319</v>
      </c>
      <c r="I68" s="186" t="s">
        <v>51</v>
      </c>
      <c r="J68" s="187">
        <v>602208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</row>
    <row r="69" spans="1:229" ht="25.5" x14ac:dyDescent="0.2">
      <c r="A69" s="248"/>
      <c r="B69" s="39" t="s">
        <v>138</v>
      </c>
      <c r="C69" s="40" t="s">
        <v>200</v>
      </c>
      <c r="D69" s="186"/>
      <c r="E69" s="41" t="s">
        <v>51</v>
      </c>
      <c r="F69" s="49">
        <v>612000</v>
      </c>
      <c r="G69" s="188" t="s">
        <v>204</v>
      </c>
      <c r="H69" s="188" t="s">
        <v>319</v>
      </c>
      <c r="I69" s="186" t="s">
        <v>418</v>
      </c>
      <c r="J69" s="187">
        <v>612000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</row>
    <row r="70" spans="1:229" ht="25.5" x14ac:dyDescent="0.2">
      <c r="A70" s="249"/>
      <c r="B70" s="42" t="s">
        <v>399</v>
      </c>
      <c r="C70" s="40" t="s">
        <v>200</v>
      </c>
      <c r="D70" s="186"/>
      <c r="E70" s="41" t="s">
        <v>372</v>
      </c>
      <c r="F70" s="49">
        <v>612000</v>
      </c>
      <c r="G70" s="188" t="s">
        <v>204</v>
      </c>
      <c r="H70" s="188" t="s">
        <v>319</v>
      </c>
      <c r="I70" s="186" t="s">
        <v>528</v>
      </c>
      <c r="J70" s="187">
        <v>612000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</row>
    <row r="71" spans="1:229" s="58" customFormat="1" ht="131.25" customHeight="1" x14ac:dyDescent="0.2">
      <c r="A71" s="31" t="s">
        <v>45</v>
      </c>
      <c r="B71" s="43" t="s">
        <v>253</v>
      </c>
      <c r="C71" s="34" t="s">
        <v>163</v>
      </c>
      <c r="D71" s="35" t="s">
        <v>256</v>
      </c>
      <c r="E71" s="36" t="s">
        <v>120</v>
      </c>
      <c r="F71" s="44">
        <v>120540</v>
      </c>
      <c r="G71" s="38" t="s">
        <v>50</v>
      </c>
      <c r="H71" s="38" t="s">
        <v>266</v>
      </c>
      <c r="I71" s="35" t="s">
        <v>464</v>
      </c>
      <c r="J71" s="37">
        <f>SUM(J72:J75)</f>
        <v>68954.14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</row>
    <row r="72" spans="1:229" ht="76.5" x14ac:dyDescent="0.2">
      <c r="A72" s="242" t="s">
        <v>46</v>
      </c>
      <c r="B72" s="131" t="s">
        <v>65</v>
      </c>
      <c r="C72" s="40" t="s">
        <v>362</v>
      </c>
      <c r="D72" s="186"/>
      <c r="E72" s="41" t="s">
        <v>120</v>
      </c>
      <c r="F72" s="49">
        <v>30135</v>
      </c>
      <c r="G72" s="188" t="s">
        <v>204</v>
      </c>
      <c r="H72" s="188" t="s">
        <v>266</v>
      </c>
      <c r="I72" s="186" t="s">
        <v>90</v>
      </c>
      <c r="J72" s="187">
        <v>26579.07</v>
      </c>
    </row>
    <row r="73" spans="1:229" ht="76.5" x14ac:dyDescent="0.2">
      <c r="A73" s="248"/>
      <c r="B73" s="39" t="s">
        <v>1027</v>
      </c>
      <c r="C73" s="40" t="s">
        <v>362</v>
      </c>
      <c r="D73" s="186"/>
      <c r="E73" s="41" t="s">
        <v>295</v>
      </c>
      <c r="F73" s="49">
        <v>29999.7</v>
      </c>
      <c r="G73" s="188" t="s">
        <v>204</v>
      </c>
      <c r="H73" s="188" t="s">
        <v>266</v>
      </c>
      <c r="I73" s="186" t="s">
        <v>51</v>
      </c>
      <c r="J73" s="187">
        <v>4658.49</v>
      </c>
    </row>
    <row r="74" spans="1:229" ht="76.5" x14ac:dyDescent="0.2">
      <c r="A74" s="243"/>
      <c r="B74" s="39" t="s">
        <v>1028</v>
      </c>
      <c r="C74" s="40" t="s">
        <v>362</v>
      </c>
      <c r="D74" s="186"/>
      <c r="E74" s="41" t="s">
        <v>51</v>
      </c>
      <c r="F74" s="49">
        <v>30487.5</v>
      </c>
      <c r="G74" s="188" t="s">
        <v>204</v>
      </c>
      <c r="H74" s="188" t="s">
        <v>266</v>
      </c>
      <c r="I74" s="186" t="s">
        <v>410</v>
      </c>
      <c r="J74" s="187">
        <v>30487.5</v>
      </c>
    </row>
    <row r="75" spans="1:229" ht="76.5" x14ac:dyDescent="0.2">
      <c r="A75" s="244"/>
      <c r="B75" s="39" t="s">
        <v>1029</v>
      </c>
      <c r="C75" s="40" t="s">
        <v>362</v>
      </c>
      <c r="D75" s="186"/>
      <c r="E75" s="41" t="s">
        <v>372</v>
      </c>
      <c r="F75" s="49">
        <v>30487.5</v>
      </c>
      <c r="G75" s="188" t="s">
        <v>204</v>
      </c>
      <c r="H75" s="188" t="s">
        <v>266</v>
      </c>
      <c r="I75" s="186" t="s">
        <v>464</v>
      </c>
      <c r="J75" s="187">
        <v>7229.08</v>
      </c>
    </row>
    <row r="76" spans="1:229" s="58" customFormat="1" ht="119.25" customHeight="1" x14ac:dyDescent="0.2">
      <c r="A76" s="31" t="s">
        <v>45</v>
      </c>
      <c r="B76" s="43" t="s">
        <v>254</v>
      </c>
      <c r="C76" s="34" t="s">
        <v>164</v>
      </c>
      <c r="D76" s="35" t="s">
        <v>256</v>
      </c>
      <c r="E76" s="36" t="s">
        <v>120</v>
      </c>
      <c r="F76" s="44">
        <v>1017456</v>
      </c>
      <c r="G76" s="38" t="s">
        <v>204</v>
      </c>
      <c r="H76" s="38" t="s">
        <v>266</v>
      </c>
      <c r="I76" s="68" t="s">
        <v>530</v>
      </c>
      <c r="J76" s="44">
        <v>954925.13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</row>
    <row r="77" spans="1:229" ht="63.75" x14ac:dyDescent="0.2">
      <c r="A77" s="242" t="s">
        <v>46</v>
      </c>
      <c r="B77" s="39" t="s">
        <v>66</v>
      </c>
      <c r="C77" s="56" t="s">
        <v>165</v>
      </c>
      <c r="D77" s="186"/>
      <c r="E77" s="41" t="s">
        <v>120</v>
      </c>
      <c r="F77" s="49">
        <v>254364</v>
      </c>
      <c r="G77" s="188" t="s">
        <v>204</v>
      </c>
      <c r="H77" s="188" t="s">
        <v>266</v>
      </c>
      <c r="I77" s="186" t="s">
        <v>90</v>
      </c>
      <c r="J77" s="187">
        <v>251049.15</v>
      </c>
    </row>
    <row r="78" spans="1:229" ht="63.75" x14ac:dyDescent="0.2">
      <c r="A78" s="248"/>
      <c r="B78" s="39" t="s">
        <v>189</v>
      </c>
      <c r="C78" s="56" t="s">
        <v>165</v>
      </c>
      <c r="D78" s="186"/>
      <c r="E78" s="41" t="s">
        <v>295</v>
      </c>
      <c r="F78" s="49">
        <v>239973</v>
      </c>
      <c r="G78" s="188" t="s">
        <v>204</v>
      </c>
      <c r="H78" s="188" t="s">
        <v>266</v>
      </c>
      <c r="I78" s="186" t="s">
        <v>51</v>
      </c>
      <c r="J78" s="187">
        <v>235875.98</v>
      </c>
    </row>
    <row r="79" spans="1:229" ht="63.75" x14ac:dyDescent="0.2">
      <c r="A79" s="248"/>
      <c r="B79" s="39" t="s">
        <v>139</v>
      </c>
      <c r="C79" s="56" t="s">
        <v>165</v>
      </c>
      <c r="D79" s="186"/>
      <c r="E79" s="41" t="s">
        <v>51</v>
      </c>
      <c r="F79" s="49">
        <v>234000</v>
      </c>
      <c r="G79" s="188" t="s">
        <v>204</v>
      </c>
      <c r="H79" s="188" t="s">
        <v>266</v>
      </c>
      <c r="I79" s="186" t="s">
        <v>419</v>
      </c>
      <c r="J79" s="187">
        <v>234000</v>
      </c>
    </row>
    <row r="80" spans="1:229" ht="63.75" x14ac:dyDescent="0.2">
      <c r="A80" s="244"/>
      <c r="B80" s="39" t="s">
        <v>400</v>
      </c>
      <c r="C80" s="56" t="s">
        <v>165</v>
      </c>
      <c r="D80" s="186"/>
      <c r="E80" s="41" t="s">
        <v>372</v>
      </c>
      <c r="F80" s="49">
        <v>234000</v>
      </c>
      <c r="G80" s="188" t="s">
        <v>204</v>
      </c>
      <c r="H80" s="188" t="s">
        <v>266</v>
      </c>
      <c r="I80" s="186" t="s">
        <v>530</v>
      </c>
      <c r="J80" s="187">
        <v>234000</v>
      </c>
    </row>
    <row r="81" spans="1:174" ht="119.25" customHeight="1" x14ac:dyDescent="0.2">
      <c r="A81" s="31" t="s">
        <v>45</v>
      </c>
      <c r="B81" s="43" t="s">
        <v>255</v>
      </c>
      <c r="C81" s="34" t="s">
        <v>363</v>
      </c>
      <c r="D81" s="35" t="s">
        <v>256</v>
      </c>
      <c r="E81" s="36" t="s">
        <v>120</v>
      </c>
      <c r="F81" s="44">
        <v>416970</v>
      </c>
      <c r="G81" s="38" t="s">
        <v>50</v>
      </c>
      <c r="H81" s="38" t="s">
        <v>193</v>
      </c>
      <c r="I81" s="68" t="s">
        <v>525</v>
      </c>
      <c r="J81" s="44">
        <v>314459.86</v>
      </c>
    </row>
    <row r="82" spans="1:174" ht="63.75" x14ac:dyDescent="0.2">
      <c r="A82" s="242" t="s">
        <v>46</v>
      </c>
      <c r="B82" s="39" t="s">
        <v>67</v>
      </c>
      <c r="C82" s="40" t="s">
        <v>364</v>
      </c>
      <c r="D82" s="186"/>
      <c r="E82" s="41" t="s">
        <v>120</v>
      </c>
      <c r="F82" s="49">
        <v>104242.5</v>
      </c>
      <c r="G82" s="188" t="s">
        <v>204</v>
      </c>
      <c r="H82" s="188" t="s">
        <v>193</v>
      </c>
      <c r="I82" s="186" t="s">
        <v>90</v>
      </c>
      <c r="J82" s="187">
        <v>85266.06</v>
      </c>
    </row>
    <row r="83" spans="1:174" ht="63.75" x14ac:dyDescent="0.2">
      <c r="A83" s="248"/>
      <c r="B83" s="39" t="s">
        <v>190</v>
      </c>
      <c r="C83" s="40" t="s">
        <v>364</v>
      </c>
      <c r="D83" s="186"/>
      <c r="E83" s="41" t="s">
        <v>295</v>
      </c>
      <c r="F83" s="49">
        <v>104242.5</v>
      </c>
      <c r="G83" s="188" t="s">
        <v>204</v>
      </c>
      <c r="H83" s="188" t="s">
        <v>193</v>
      </c>
      <c r="I83" s="186" t="s">
        <v>51</v>
      </c>
      <c r="J83" s="187">
        <v>77841.3</v>
      </c>
    </row>
    <row r="84" spans="1:174" ht="63.75" x14ac:dyDescent="0.2">
      <c r="A84" s="248"/>
      <c r="B84" s="39" t="s">
        <v>140</v>
      </c>
      <c r="C84" s="40" t="s">
        <v>364</v>
      </c>
      <c r="D84" s="186"/>
      <c r="E84" s="41" t="s">
        <v>51</v>
      </c>
      <c r="F84" s="49">
        <v>90187.5</v>
      </c>
      <c r="G84" s="188" t="s">
        <v>204</v>
      </c>
      <c r="H84" s="188" t="s">
        <v>193</v>
      </c>
      <c r="I84" s="186" t="s">
        <v>420</v>
      </c>
      <c r="J84" s="187">
        <v>86102.5</v>
      </c>
    </row>
    <row r="85" spans="1:174" ht="63.75" x14ac:dyDescent="0.2">
      <c r="A85" s="249"/>
      <c r="B85" s="42" t="s">
        <v>401</v>
      </c>
      <c r="C85" s="40" t="s">
        <v>364</v>
      </c>
      <c r="D85" s="186"/>
      <c r="E85" s="41" t="s">
        <v>372</v>
      </c>
      <c r="F85" s="49">
        <v>90187.5</v>
      </c>
      <c r="G85" s="188" t="s">
        <v>204</v>
      </c>
      <c r="H85" s="188" t="s">
        <v>193</v>
      </c>
      <c r="I85" s="186" t="s">
        <v>525</v>
      </c>
      <c r="J85" s="187">
        <v>65250</v>
      </c>
    </row>
    <row r="86" spans="1:174" ht="118.5" customHeight="1" x14ac:dyDescent="0.2">
      <c r="A86" s="31" t="s">
        <v>45</v>
      </c>
      <c r="B86" s="43" t="s">
        <v>257</v>
      </c>
      <c r="C86" s="34" t="s">
        <v>365</v>
      </c>
      <c r="D86" s="35" t="s">
        <v>256</v>
      </c>
      <c r="E86" s="36" t="s">
        <v>120</v>
      </c>
      <c r="F86" s="44">
        <v>420896.16</v>
      </c>
      <c r="G86" s="38" t="s">
        <v>50</v>
      </c>
      <c r="H86" s="38" t="s">
        <v>194</v>
      </c>
      <c r="I86" s="68" t="s">
        <v>525</v>
      </c>
      <c r="J86" s="44">
        <v>370505.13</v>
      </c>
    </row>
    <row r="87" spans="1:174" ht="63.75" x14ac:dyDescent="0.2">
      <c r="A87" s="242" t="s">
        <v>46</v>
      </c>
      <c r="B87" s="39" t="s">
        <v>315</v>
      </c>
      <c r="C87" s="40" t="s">
        <v>366</v>
      </c>
      <c r="D87" s="186"/>
      <c r="E87" s="41" t="s">
        <v>120</v>
      </c>
      <c r="F87" s="49">
        <v>105224.04</v>
      </c>
      <c r="G87" s="188" t="s">
        <v>204</v>
      </c>
      <c r="H87" s="188" t="s">
        <v>194</v>
      </c>
      <c r="I87" s="186" t="s">
        <v>90</v>
      </c>
      <c r="J87" s="187">
        <v>101534.04</v>
      </c>
    </row>
    <row r="88" spans="1:174" ht="63.75" x14ac:dyDescent="0.2">
      <c r="A88" s="244"/>
      <c r="B88" s="39" t="s">
        <v>937</v>
      </c>
      <c r="C88" s="40" t="s">
        <v>366</v>
      </c>
      <c r="D88" s="186"/>
      <c r="E88" s="41" t="s">
        <v>295</v>
      </c>
      <c r="F88" s="49">
        <v>95999.039999999994</v>
      </c>
      <c r="G88" s="188" t="s">
        <v>204</v>
      </c>
      <c r="H88" s="188" t="s">
        <v>194</v>
      </c>
      <c r="I88" s="186" t="s">
        <v>51</v>
      </c>
      <c r="J88" s="187">
        <v>81351.09</v>
      </c>
    </row>
    <row r="89" spans="1:174" ht="63.75" x14ac:dyDescent="0.2">
      <c r="A89" s="242" t="s">
        <v>46</v>
      </c>
      <c r="B89" s="39" t="s">
        <v>938</v>
      </c>
      <c r="C89" s="40" t="s">
        <v>366</v>
      </c>
      <c r="D89" s="186"/>
      <c r="E89" s="41" t="s">
        <v>51</v>
      </c>
      <c r="F89" s="49">
        <v>99435</v>
      </c>
      <c r="G89" s="188" t="s">
        <v>204</v>
      </c>
      <c r="H89" s="188" t="s">
        <v>194</v>
      </c>
      <c r="I89" s="186" t="s">
        <v>420</v>
      </c>
      <c r="J89" s="187">
        <v>99435</v>
      </c>
    </row>
    <row r="90" spans="1:174" ht="63.75" x14ac:dyDescent="0.2">
      <c r="A90" s="244"/>
      <c r="B90" s="42" t="s">
        <v>939</v>
      </c>
      <c r="C90" s="40" t="s">
        <v>402</v>
      </c>
      <c r="D90" s="186"/>
      <c r="E90" s="41" t="s">
        <v>372</v>
      </c>
      <c r="F90" s="49">
        <v>106935</v>
      </c>
      <c r="G90" s="188" t="s">
        <v>204</v>
      </c>
      <c r="H90" s="188" t="s">
        <v>194</v>
      </c>
      <c r="I90" s="186" t="s">
        <v>525</v>
      </c>
      <c r="J90" s="187">
        <v>88185</v>
      </c>
    </row>
    <row r="91" spans="1:174" s="58" customFormat="1" ht="93" customHeight="1" x14ac:dyDescent="0.2">
      <c r="A91" s="31" t="s">
        <v>45</v>
      </c>
      <c r="B91" s="50" t="s">
        <v>258</v>
      </c>
      <c r="C91" s="34" t="s">
        <v>352</v>
      </c>
      <c r="D91" s="35" t="s">
        <v>256</v>
      </c>
      <c r="E91" s="36" t="s">
        <v>144</v>
      </c>
      <c r="F91" s="44">
        <v>2134231.2999999998</v>
      </c>
      <c r="G91" s="38" t="s">
        <v>50</v>
      </c>
      <c r="H91" s="38" t="s">
        <v>195</v>
      </c>
      <c r="I91" s="68" t="s">
        <v>496</v>
      </c>
      <c r="J91" s="67">
        <f>SUM(J92:J94)</f>
        <v>1240882.7500000002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</row>
    <row r="92" spans="1:174" s="58" customFormat="1" ht="25.5" x14ac:dyDescent="0.2">
      <c r="A92" s="251" t="s">
        <v>46</v>
      </c>
      <c r="B92" s="60" t="s">
        <v>316</v>
      </c>
      <c r="C92" s="61" t="s">
        <v>353</v>
      </c>
      <c r="D92" s="62"/>
      <c r="E92" s="63" t="s">
        <v>144</v>
      </c>
      <c r="F92" s="64">
        <v>533557.82999999996</v>
      </c>
      <c r="G92" s="65" t="s">
        <v>204</v>
      </c>
      <c r="H92" s="65" t="s">
        <v>195</v>
      </c>
      <c r="I92" s="62" t="s">
        <v>497</v>
      </c>
      <c r="J92" s="66">
        <v>538535.56000000006</v>
      </c>
    </row>
    <row r="93" spans="1:174" s="58" customFormat="1" ht="27" customHeight="1" x14ac:dyDescent="0.2">
      <c r="A93" s="252"/>
      <c r="B93" s="161" t="s">
        <v>191</v>
      </c>
      <c r="C93" s="162" t="s">
        <v>353</v>
      </c>
      <c r="D93" s="163"/>
      <c r="E93" s="164" t="s">
        <v>295</v>
      </c>
      <c r="F93" s="165">
        <v>599995.62</v>
      </c>
      <c r="G93" s="166" t="s">
        <v>204</v>
      </c>
      <c r="H93" s="166" t="s">
        <v>195</v>
      </c>
      <c r="I93" s="163" t="s">
        <v>498</v>
      </c>
      <c r="J93" s="66">
        <v>602718.1</v>
      </c>
    </row>
    <row r="94" spans="1:174" s="58" customFormat="1" ht="27" customHeight="1" x14ac:dyDescent="0.2">
      <c r="A94" s="253"/>
      <c r="B94" s="234" t="s">
        <v>142</v>
      </c>
      <c r="C94" s="61" t="s">
        <v>353</v>
      </c>
      <c r="D94" s="62" t="s">
        <v>1052</v>
      </c>
      <c r="E94" s="63" t="s">
        <v>499</v>
      </c>
      <c r="F94" s="64">
        <v>99999.31</v>
      </c>
      <c r="G94" s="65" t="s">
        <v>233</v>
      </c>
      <c r="H94" s="65" t="s">
        <v>195</v>
      </c>
      <c r="I94" s="62" t="s">
        <v>500</v>
      </c>
      <c r="J94" s="66">
        <v>99629.09</v>
      </c>
    </row>
    <row r="95" spans="1:174" ht="104.25" customHeight="1" x14ac:dyDescent="0.2">
      <c r="A95" s="31" t="s">
        <v>45</v>
      </c>
      <c r="B95" s="43" t="s">
        <v>260</v>
      </c>
      <c r="C95" s="34" t="s">
        <v>354</v>
      </c>
      <c r="D95" s="35" t="s">
        <v>256</v>
      </c>
      <c r="E95" s="36" t="s">
        <v>144</v>
      </c>
      <c r="F95" s="44">
        <v>493569.88</v>
      </c>
      <c r="G95" s="38" t="s">
        <v>50</v>
      </c>
      <c r="H95" s="38" t="s">
        <v>195</v>
      </c>
      <c r="I95" s="68" t="s">
        <v>496</v>
      </c>
      <c r="J95" s="67">
        <f>SUM(J96:J97)</f>
        <v>140117.04</v>
      </c>
    </row>
    <row r="96" spans="1:174" ht="38.25" x14ac:dyDescent="0.2">
      <c r="A96" s="242" t="s">
        <v>46</v>
      </c>
      <c r="B96" s="39" t="s">
        <v>317</v>
      </c>
      <c r="C96" s="40" t="s">
        <v>89</v>
      </c>
      <c r="D96" s="186"/>
      <c r="E96" s="41" t="s">
        <v>144</v>
      </c>
      <c r="F96" s="49">
        <v>123392.47</v>
      </c>
      <c r="G96" s="188" t="s">
        <v>204</v>
      </c>
      <c r="H96" s="188" t="s">
        <v>195</v>
      </c>
      <c r="I96" s="54" t="s">
        <v>296</v>
      </c>
      <c r="J96" s="187">
        <v>40206.410000000003</v>
      </c>
    </row>
    <row r="97" spans="1:10" ht="38.25" x14ac:dyDescent="0.2">
      <c r="A97" s="249"/>
      <c r="B97" s="184" t="s">
        <v>696</v>
      </c>
      <c r="C97" s="185" t="s">
        <v>89</v>
      </c>
      <c r="D97" s="179"/>
      <c r="E97" s="51" t="s">
        <v>295</v>
      </c>
      <c r="F97" s="52">
        <v>109999.63</v>
      </c>
      <c r="G97" s="180" t="s">
        <v>204</v>
      </c>
      <c r="H97" s="180" t="s">
        <v>195</v>
      </c>
      <c r="I97" s="179" t="s">
        <v>217</v>
      </c>
      <c r="J97" s="194">
        <v>99910.63</v>
      </c>
    </row>
    <row r="98" spans="1:10" ht="102" x14ac:dyDescent="0.2">
      <c r="A98" s="31" t="s">
        <v>45</v>
      </c>
      <c r="B98" s="43" t="s">
        <v>261</v>
      </c>
      <c r="C98" s="34" t="s">
        <v>355</v>
      </c>
      <c r="D98" s="35" t="s">
        <v>256</v>
      </c>
      <c r="E98" s="36" t="s">
        <v>144</v>
      </c>
      <c r="F98" s="44">
        <v>258319.68</v>
      </c>
      <c r="G98" s="38" t="s">
        <v>50</v>
      </c>
      <c r="H98" s="38" t="s">
        <v>195</v>
      </c>
      <c r="I98" s="68" t="s">
        <v>495</v>
      </c>
      <c r="J98" s="67">
        <f>SUM(J99:J102)</f>
        <v>218945.41</v>
      </c>
    </row>
    <row r="99" spans="1:10" ht="38.25" x14ac:dyDescent="0.2">
      <c r="A99" s="242" t="s">
        <v>46</v>
      </c>
      <c r="B99" s="39" t="s">
        <v>845</v>
      </c>
      <c r="C99" s="40" t="s">
        <v>110</v>
      </c>
      <c r="D99" s="186"/>
      <c r="E99" s="41" t="s">
        <v>144</v>
      </c>
      <c r="F99" s="45">
        <v>64579.92</v>
      </c>
      <c r="G99" s="188" t="s">
        <v>204</v>
      </c>
      <c r="H99" s="188" t="s">
        <v>195</v>
      </c>
      <c r="I99" s="186" t="s">
        <v>116</v>
      </c>
      <c r="J99" s="187">
        <v>28367.54</v>
      </c>
    </row>
    <row r="100" spans="1:10" ht="38.25" x14ac:dyDescent="0.2">
      <c r="A100" s="243"/>
      <c r="B100" s="39" t="s">
        <v>192</v>
      </c>
      <c r="C100" s="40" t="s">
        <v>110</v>
      </c>
      <c r="D100" s="186"/>
      <c r="E100" s="41" t="s">
        <v>295</v>
      </c>
      <c r="F100" s="45">
        <v>64989.1</v>
      </c>
      <c r="G100" s="188" t="s">
        <v>204</v>
      </c>
      <c r="H100" s="188" t="s">
        <v>195</v>
      </c>
      <c r="I100" s="186" t="s">
        <v>51</v>
      </c>
      <c r="J100" s="187">
        <v>62856.44</v>
      </c>
    </row>
    <row r="101" spans="1:10" ht="38.25" x14ac:dyDescent="0.2">
      <c r="A101" s="243"/>
      <c r="B101" s="184" t="s">
        <v>143</v>
      </c>
      <c r="C101" s="185" t="s">
        <v>110</v>
      </c>
      <c r="D101" s="179"/>
      <c r="E101" s="51" t="s">
        <v>88</v>
      </c>
      <c r="F101" s="160">
        <v>65630</v>
      </c>
      <c r="G101" s="180" t="s">
        <v>204</v>
      </c>
      <c r="H101" s="180" t="s">
        <v>195</v>
      </c>
      <c r="I101" s="179" t="s">
        <v>372</v>
      </c>
      <c r="J101" s="187">
        <v>63001.68</v>
      </c>
    </row>
    <row r="102" spans="1:10" ht="38.25" x14ac:dyDescent="0.2">
      <c r="A102" s="244"/>
      <c r="B102" s="42" t="s">
        <v>1030</v>
      </c>
      <c r="C102" s="40" t="s">
        <v>110</v>
      </c>
      <c r="D102" s="186"/>
      <c r="E102" s="41" t="s">
        <v>372</v>
      </c>
      <c r="F102" s="45">
        <v>65630</v>
      </c>
      <c r="G102" s="188" t="s">
        <v>204</v>
      </c>
      <c r="H102" s="188" t="s">
        <v>195</v>
      </c>
      <c r="I102" s="186" t="s">
        <v>495</v>
      </c>
      <c r="J102" s="187">
        <v>64719.75</v>
      </c>
    </row>
    <row r="103" spans="1:10" ht="117.75" customHeight="1" x14ac:dyDescent="0.2">
      <c r="A103" s="31" t="s">
        <v>45</v>
      </c>
      <c r="B103" s="43" t="s">
        <v>14</v>
      </c>
      <c r="C103" s="34" t="s">
        <v>161</v>
      </c>
      <c r="D103" s="35" t="s">
        <v>256</v>
      </c>
      <c r="E103" s="36" t="s">
        <v>4</v>
      </c>
      <c r="F103" s="44">
        <v>10324201.5</v>
      </c>
      <c r="G103" s="38" t="s">
        <v>50</v>
      </c>
      <c r="H103" s="38" t="s">
        <v>98</v>
      </c>
      <c r="I103" s="35" t="s">
        <v>574</v>
      </c>
      <c r="J103" s="44">
        <f>SUM(J104:J107)</f>
        <v>10308879</v>
      </c>
    </row>
    <row r="104" spans="1:10" ht="67.5" customHeight="1" x14ac:dyDescent="0.2">
      <c r="A104" s="192" t="s">
        <v>46</v>
      </c>
      <c r="B104" s="39" t="s">
        <v>15</v>
      </c>
      <c r="C104" s="40" t="s">
        <v>82</v>
      </c>
      <c r="D104" s="186"/>
      <c r="E104" s="41" t="s">
        <v>4</v>
      </c>
      <c r="F104" s="49">
        <v>2581050.38</v>
      </c>
      <c r="G104" s="188" t="s">
        <v>68</v>
      </c>
      <c r="H104" s="188" t="s">
        <v>98</v>
      </c>
      <c r="I104" s="186" t="s">
        <v>51</v>
      </c>
      <c r="J104" s="187">
        <v>2581050.35</v>
      </c>
    </row>
    <row r="105" spans="1:10" ht="76.5" x14ac:dyDescent="0.2">
      <c r="A105" s="242" t="s">
        <v>46</v>
      </c>
      <c r="B105" s="39" t="s">
        <v>121</v>
      </c>
      <c r="C105" s="40" t="s">
        <v>561</v>
      </c>
      <c r="D105" s="186"/>
      <c r="E105" s="41" t="s">
        <v>290</v>
      </c>
      <c r="F105" s="49">
        <v>2581050.36</v>
      </c>
      <c r="G105" s="188" t="s">
        <v>169</v>
      </c>
      <c r="H105" s="188" t="s">
        <v>98</v>
      </c>
      <c r="I105" s="186" t="s">
        <v>372</v>
      </c>
      <c r="J105" s="187">
        <v>2581050.38</v>
      </c>
    </row>
    <row r="106" spans="1:10" ht="67.5" customHeight="1" x14ac:dyDescent="0.2">
      <c r="A106" s="243"/>
      <c r="B106" s="39" t="s">
        <v>1031</v>
      </c>
      <c r="C106" s="40" t="s">
        <v>562</v>
      </c>
      <c r="D106" s="186"/>
      <c r="E106" s="41" t="s">
        <v>376</v>
      </c>
      <c r="F106" s="49">
        <v>2581050.36</v>
      </c>
      <c r="G106" s="188" t="s">
        <v>377</v>
      </c>
      <c r="H106" s="188" t="s">
        <v>98</v>
      </c>
      <c r="I106" s="62" t="s">
        <v>373</v>
      </c>
      <c r="J106" s="66">
        <v>2566931.46</v>
      </c>
    </row>
    <row r="107" spans="1:10" ht="67.5" customHeight="1" x14ac:dyDescent="0.2">
      <c r="A107" s="244"/>
      <c r="B107" s="39" t="s">
        <v>1032</v>
      </c>
      <c r="C107" s="40" t="s">
        <v>563</v>
      </c>
      <c r="D107" s="186"/>
      <c r="E107" s="41" t="s">
        <v>725</v>
      </c>
      <c r="F107" s="49">
        <v>2581050.36</v>
      </c>
      <c r="G107" s="188" t="s">
        <v>521</v>
      </c>
      <c r="H107" s="188" t="s">
        <v>98</v>
      </c>
      <c r="I107" s="62" t="s">
        <v>574</v>
      </c>
      <c r="J107" s="66">
        <v>2579846.81</v>
      </c>
    </row>
    <row r="108" spans="1:10" ht="119.25" customHeight="1" x14ac:dyDescent="0.2">
      <c r="A108" s="31" t="s">
        <v>45</v>
      </c>
      <c r="B108" s="50" t="s">
        <v>16</v>
      </c>
      <c r="C108" s="34" t="s">
        <v>111</v>
      </c>
      <c r="D108" s="35" t="s">
        <v>256</v>
      </c>
      <c r="E108" s="36" t="s">
        <v>5</v>
      </c>
      <c r="F108" s="44">
        <v>2472201.6</v>
      </c>
      <c r="G108" s="38" t="s">
        <v>50</v>
      </c>
      <c r="H108" s="38" t="s">
        <v>97</v>
      </c>
      <c r="I108" s="36" t="s">
        <v>574</v>
      </c>
      <c r="J108" s="44">
        <f>SUM(J109:J113)</f>
        <v>2525652.0999999996</v>
      </c>
    </row>
    <row r="109" spans="1:10" ht="63.75" x14ac:dyDescent="0.2">
      <c r="A109" s="192" t="s">
        <v>46</v>
      </c>
      <c r="B109" s="39" t="s">
        <v>17</v>
      </c>
      <c r="C109" s="40" t="s">
        <v>162</v>
      </c>
      <c r="D109" s="225"/>
      <c r="E109" s="41" t="s">
        <v>5</v>
      </c>
      <c r="F109" s="49">
        <v>618050.4</v>
      </c>
      <c r="G109" s="227" t="s">
        <v>68</v>
      </c>
      <c r="H109" s="227" t="s">
        <v>97</v>
      </c>
      <c r="I109" s="225" t="s">
        <v>51</v>
      </c>
      <c r="J109" s="226">
        <v>617973.9</v>
      </c>
    </row>
    <row r="110" spans="1:10" ht="63.75" x14ac:dyDescent="0.2">
      <c r="A110" s="242" t="s">
        <v>46</v>
      </c>
      <c r="B110" s="274" t="s">
        <v>122</v>
      </c>
      <c r="C110" s="40" t="s">
        <v>291</v>
      </c>
      <c r="D110" s="275"/>
      <c r="E110" s="41" t="s">
        <v>168</v>
      </c>
      <c r="F110" s="273">
        <v>698050</v>
      </c>
      <c r="G110" s="188" t="s">
        <v>169</v>
      </c>
      <c r="H110" s="276" t="s">
        <v>97</v>
      </c>
      <c r="I110" s="272" t="s">
        <v>372</v>
      </c>
      <c r="J110" s="273">
        <v>698000</v>
      </c>
    </row>
    <row r="111" spans="1:10" ht="76.5" x14ac:dyDescent="0.2">
      <c r="A111" s="243"/>
      <c r="B111" s="274"/>
      <c r="C111" s="69" t="s">
        <v>406</v>
      </c>
      <c r="D111" s="275"/>
      <c r="E111" s="41" t="s">
        <v>372</v>
      </c>
      <c r="F111" s="273">
        <v>698050</v>
      </c>
      <c r="G111" s="188" t="s">
        <v>372</v>
      </c>
      <c r="H111" s="276"/>
      <c r="I111" s="272"/>
      <c r="J111" s="273"/>
    </row>
    <row r="112" spans="1:10" ht="63.75" x14ac:dyDescent="0.2">
      <c r="A112" s="243"/>
      <c r="B112" s="39" t="s">
        <v>697</v>
      </c>
      <c r="C112" s="185" t="s">
        <v>433</v>
      </c>
      <c r="D112" s="186"/>
      <c r="E112" s="41" t="s">
        <v>376</v>
      </c>
      <c r="F112" s="236" t="s">
        <v>1054</v>
      </c>
      <c r="G112" s="188" t="s">
        <v>377</v>
      </c>
      <c r="H112" s="188" t="s">
        <v>97</v>
      </c>
      <c r="I112" s="186" t="s">
        <v>373</v>
      </c>
      <c r="J112" s="187">
        <v>617915.69999999995</v>
      </c>
    </row>
    <row r="113" spans="1:16" ht="63.75" x14ac:dyDescent="0.2">
      <c r="A113" s="243"/>
      <c r="B113" s="183" t="s">
        <v>698</v>
      </c>
      <c r="C113" s="167" t="s">
        <v>506</v>
      </c>
      <c r="D113" s="178"/>
      <c r="E113" s="129" t="s">
        <v>507</v>
      </c>
      <c r="F113" s="49">
        <v>538050</v>
      </c>
      <c r="G113" s="188" t="s">
        <v>508</v>
      </c>
      <c r="H113" s="279" t="s">
        <v>97</v>
      </c>
      <c r="I113" s="281" t="s">
        <v>574</v>
      </c>
      <c r="J113" s="283">
        <v>591762.5</v>
      </c>
      <c r="K113" s="277"/>
      <c r="L113" s="277"/>
      <c r="M113" s="277"/>
      <c r="N113" s="277"/>
      <c r="O113" s="277"/>
      <c r="P113" s="277"/>
    </row>
    <row r="114" spans="1:16" ht="76.5" x14ac:dyDescent="0.2">
      <c r="A114" s="244"/>
      <c r="B114" s="184"/>
      <c r="C114" s="127" t="s">
        <v>730</v>
      </c>
      <c r="D114" s="179"/>
      <c r="E114" s="128" t="s">
        <v>731</v>
      </c>
      <c r="F114" s="52">
        <v>53775</v>
      </c>
      <c r="G114" s="180" t="s">
        <v>574</v>
      </c>
      <c r="H114" s="280"/>
      <c r="I114" s="282"/>
      <c r="J114" s="284"/>
    </row>
    <row r="115" spans="1:16" ht="126.75" customHeight="1" x14ac:dyDescent="0.2">
      <c r="A115" s="189" t="s">
        <v>45</v>
      </c>
      <c r="B115" s="235" t="s">
        <v>18</v>
      </c>
      <c r="C115" s="182" t="s">
        <v>278</v>
      </c>
      <c r="D115" s="182" t="s">
        <v>256</v>
      </c>
      <c r="E115" s="237">
        <v>8325843.7400000002</v>
      </c>
      <c r="F115" s="70">
        <v>13982243.449999999</v>
      </c>
      <c r="G115" s="182" t="s">
        <v>288</v>
      </c>
      <c r="H115" s="181" t="s">
        <v>36</v>
      </c>
      <c r="I115" s="196" t="s">
        <v>574</v>
      </c>
      <c r="J115" s="70">
        <f>SUM(J116:J119)</f>
        <v>1379177.9500000002</v>
      </c>
    </row>
    <row r="116" spans="1:16" ht="25.5" x14ac:dyDescent="0.2">
      <c r="A116" s="192"/>
      <c r="B116" s="39" t="s">
        <v>19</v>
      </c>
      <c r="C116" s="55" t="s">
        <v>279</v>
      </c>
      <c r="D116" s="214"/>
      <c r="E116" s="53" t="s">
        <v>69</v>
      </c>
      <c r="F116" s="215">
        <v>393204.45</v>
      </c>
      <c r="G116" s="216" t="s">
        <v>280</v>
      </c>
      <c r="H116" s="216" t="s">
        <v>36</v>
      </c>
      <c r="I116" s="54" t="s">
        <v>51</v>
      </c>
      <c r="J116" s="215">
        <v>393204.45</v>
      </c>
    </row>
    <row r="117" spans="1:16" ht="25.5" x14ac:dyDescent="0.2">
      <c r="A117" s="245" t="s">
        <v>46</v>
      </c>
      <c r="B117" s="42" t="s">
        <v>699</v>
      </c>
      <c r="C117" s="220" t="s">
        <v>279</v>
      </c>
      <c r="D117" s="209"/>
      <c r="E117" s="221" t="s">
        <v>303</v>
      </c>
      <c r="F117" s="52">
        <v>416300</v>
      </c>
      <c r="G117" s="208" t="s">
        <v>281</v>
      </c>
      <c r="H117" s="208" t="s">
        <v>36</v>
      </c>
      <c r="I117" s="222" t="s">
        <v>372</v>
      </c>
      <c r="J117" s="210">
        <v>426956.99</v>
      </c>
    </row>
    <row r="118" spans="1:16" ht="25.5" x14ac:dyDescent="0.2">
      <c r="A118" s="246"/>
      <c r="B118" s="42" t="s">
        <v>1033</v>
      </c>
      <c r="C118" s="55" t="s">
        <v>279</v>
      </c>
      <c r="D118" s="186"/>
      <c r="E118" s="53" t="s">
        <v>411</v>
      </c>
      <c r="F118" s="49">
        <v>332520</v>
      </c>
      <c r="G118" s="188" t="s">
        <v>412</v>
      </c>
      <c r="H118" s="188" t="s">
        <v>36</v>
      </c>
      <c r="I118" s="54" t="s">
        <v>373</v>
      </c>
      <c r="J118" s="187">
        <v>300557.14</v>
      </c>
    </row>
    <row r="119" spans="1:16" ht="25.5" x14ac:dyDescent="0.2">
      <c r="A119" s="247"/>
      <c r="B119" s="42" t="s">
        <v>1034</v>
      </c>
      <c r="C119" s="55" t="s">
        <v>279</v>
      </c>
      <c r="D119" s="186"/>
      <c r="E119" s="53" t="s">
        <v>483</v>
      </c>
      <c r="F119" s="49">
        <v>297300</v>
      </c>
      <c r="G119" s="188" t="s">
        <v>484</v>
      </c>
      <c r="H119" s="188" t="s">
        <v>36</v>
      </c>
      <c r="I119" s="54" t="s">
        <v>574</v>
      </c>
      <c r="J119" s="187">
        <v>258459.37</v>
      </c>
    </row>
    <row r="120" spans="1:16" ht="153" x14ac:dyDescent="0.2">
      <c r="A120" s="31" t="s">
        <v>45</v>
      </c>
      <c r="B120" s="43" t="s">
        <v>940</v>
      </c>
      <c r="C120" s="34" t="s">
        <v>79</v>
      </c>
      <c r="D120" s="35" t="s">
        <v>256</v>
      </c>
      <c r="E120" s="36" t="s">
        <v>177</v>
      </c>
      <c r="F120" s="37">
        <v>27795568.539999999</v>
      </c>
      <c r="G120" s="38" t="s">
        <v>73</v>
      </c>
      <c r="H120" s="38" t="s">
        <v>321</v>
      </c>
      <c r="I120" s="35" t="s">
        <v>566</v>
      </c>
      <c r="J120" s="190">
        <f>SUM(J121:J124)</f>
        <v>1137571.17</v>
      </c>
    </row>
    <row r="121" spans="1:16" ht="63.75" x14ac:dyDescent="0.2">
      <c r="A121" s="242" t="s">
        <v>46</v>
      </c>
      <c r="B121" s="39" t="s">
        <v>941</v>
      </c>
      <c r="C121" s="40" t="s">
        <v>80</v>
      </c>
      <c r="D121" s="41"/>
      <c r="E121" s="41" t="s">
        <v>177</v>
      </c>
      <c r="F121" s="187">
        <v>1180912.17</v>
      </c>
      <c r="G121" s="188" t="s">
        <v>289</v>
      </c>
      <c r="H121" s="188" t="s">
        <v>321</v>
      </c>
      <c r="I121" s="186" t="s">
        <v>215</v>
      </c>
      <c r="J121" s="187">
        <v>1137571.17</v>
      </c>
    </row>
    <row r="122" spans="1:16" ht="63.75" x14ac:dyDescent="0.2">
      <c r="A122" s="243"/>
      <c r="B122" s="39" t="s">
        <v>942</v>
      </c>
      <c r="C122" s="40" t="s">
        <v>81</v>
      </c>
      <c r="D122" s="41"/>
      <c r="E122" s="41" t="s">
        <v>215</v>
      </c>
      <c r="F122" s="187">
        <v>1210593</v>
      </c>
      <c r="G122" s="188" t="s">
        <v>216</v>
      </c>
      <c r="H122" s="188" t="s">
        <v>321</v>
      </c>
      <c r="I122" s="186" t="s">
        <v>374</v>
      </c>
      <c r="J122" s="57" t="s">
        <v>375</v>
      </c>
    </row>
    <row r="123" spans="1:16" s="58" customFormat="1" ht="63.75" x14ac:dyDescent="0.2">
      <c r="A123" s="244"/>
      <c r="B123" s="60" t="s">
        <v>943</v>
      </c>
      <c r="C123" s="61" t="s">
        <v>421</v>
      </c>
      <c r="D123" s="63"/>
      <c r="E123" s="63" t="s">
        <v>374</v>
      </c>
      <c r="F123" s="66">
        <v>1220580</v>
      </c>
      <c r="G123" s="65" t="s">
        <v>422</v>
      </c>
      <c r="H123" s="65" t="s">
        <v>321</v>
      </c>
      <c r="I123" s="62" t="s">
        <v>423</v>
      </c>
      <c r="J123" s="93" t="s">
        <v>486</v>
      </c>
    </row>
    <row r="124" spans="1:16" s="58" customFormat="1" ht="102" x14ac:dyDescent="0.2">
      <c r="A124" s="192" t="s">
        <v>46</v>
      </c>
      <c r="B124" s="94" t="s">
        <v>1035</v>
      </c>
      <c r="C124" s="61" t="s">
        <v>564</v>
      </c>
      <c r="D124" s="63"/>
      <c r="E124" s="63" t="s">
        <v>513</v>
      </c>
      <c r="F124" s="66">
        <v>1233975</v>
      </c>
      <c r="G124" s="65" t="s">
        <v>565</v>
      </c>
      <c r="H124" s="65" t="s">
        <v>321</v>
      </c>
      <c r="I124" s="62" t="s">
        <v>566</v>
      </c>
      <c r="J124" s="90" t="s">
        <v>733</v>
      </c>
    </row>
    <row r="125" spans="1:16" ht="105" customHeight="1" x14ac:dyDescent="0.2">
      <c r="A125" s="31" t="s">
        <v>45</v>
      </c>
      <c r="B125" s="43" t="s">
        <v>20</v>
      </c>
      <c r="C125" s="34" t="s">
        <v>300</v>
      </c>
      <c r="D125" s="35" t="s">
        <v>256</v>
      </c>
      <c r="E125" s="36" t="s">
        <v>262</v>
      </c>
      <c r="F125" s="44">
        <v>419434.92</v>
      </c>
      <c r="G125" s="38" t="s">
        <v>50</v>
      </c>
      <c r="H125" s="68" t="s">
        <v>292</v>
      </c>
      <c r="I125" s="110" t="s">
        <v>574</v>
      </c>
      <c r="J125" s="195">
        <f>SUM(J126:J129)</f>
        <v>417884.96</v>
      </c>
    </row>
    <row r="126" spans="1:16" ht="51" x14ac:dyDescent="0.2">
      <c r="A126" s="242" t="s">
        <v>46</v>
      </c>
      <c r="B126" s="39" t="s">
        <v>21</v>
      </c>
      <c r="C126" s="40" t="s">
        <v>76</v>
      </c>
      <c r="D126" s="186"/>
      <c r="E126" s="41" t="s">
        <v>262</v>
      </c>
      <c r="F126" s="45">
        <v>104858.73</v>
      </c>
      <c r="G126" s="188" t="s">
        <v>68</v>
      </c>
      <c r="H126" s="71" t="s">
        <v>292</v>
      </c>
      <c r="I126" s="186" t="s">
        <v>51</v>
      </c>
      <c r="J126" s="187">
        <v>104154.96</v>
      </c>
    </row>
    <row r="127" spans="1:16" ht="51" x14ac:dyDescent="0.2">
      <c r="A127" s="248"/>
      <c r="B127" s="39" t="s">
        <v>211</v>
      </c>
      <c r="C127" s="40" t="s">
        <v>77</v>
      </c>
      <c r="D127" s="186"/>
      <c r="E127" s="41" t="s">
        <v>78</v>
      </c>
      <c r="F127" s="45">
        <v>106563.75</v>
      </c>
      <c r="G127" s="188" t="s">
        <v>169</v>
      </c>
      <c r="H127" s="71" t="s">
        <v>292</v>
      </c>
      <c r="I127" s="186" t="s">
        <v>372</v>
      </c>
      <c r="J127" s="187">
        <v>105800</v>
      </c>
    </row>
    <row r="128" spans="1:16" s="58" customFormat="1" ht="51" x14ac:dyDescent="0.2">
      <c r="A128" s="248"/>
      <c r="B128" s="60" t="s">
        <v>212</v>
      </c>
      <c r="C128" s="61" t="s">
        <v>424</v>
      </c>
      <c r="D128" s="62"/>
      <c r="E128" s="63" t="s">
        <v>409</v>
      </c>
      <c r="F128" s="72">
        <v>106563.75</v>
      </c>
      <c r="G128" s="65" t="s">
        <v>377</v>
      </c>
      <c r="H128" s="73" t="s">
        <v>292</v>
      </c>
      <c r="I128" s="62" t="s">
        <v>373</v>
      </c>
      <c r="J128" s="66">
        <v>106540</v>
      </c>
    </row>
    <row r="129" spans="1:174" s="58" customFormat="1" ht="51" x14ac:dyDescent="0.2">
      <c r="A129" s="249"/>
      <c r="B129" s="60" t="s">
        <v>944</v>
      </c>
      <c r="C129" s="61" t="s">
        <v>538</v>
      </c>
      <c r="D129" s="62"/>
      <c r="E129" s="63" t="s">
        <v>447</v>
      </c>
      <c r="F129" s="72">
        <v>101407.5</v>
      </c>
      <c r="G129" s="65" t="s">
        <v>539</v>
      </c>
      <c r="H129" s="73" t="s">
        <v>292</v>
      </c>
      <c r="I129" s="62" t="s">
        <v>574</v>
      </c>
      <c r="J129" s="66">
        <v>101390</v>
      </c>
    </row>
    <row r="130" spans="1:174" ht="82.5" customHeight="1" x14ac:dyDescent="0.2">
      <c r="A130" s="31" t="s">
        <v>45</v>
      </c>
      <c r="B130" s="74" t="s">
        <v>22</v>
      </c>
      <c r="C130" s="35" t="s">
        <v>282</v>
      </c>
      <c r="D130" s="35" t="s">
        <v>256</v>
      </c>
      <c r="E130" s="68" t="s">
        <v>159</v>
      </c>
      <c r="F130" s="44">
        <v>9103170.5999999996</v>
      </c>
      <c r="G130" s="59"/>
      <c r="H130" s="35" t="s">
        <v>503</v>
      </c>
      <c r="I130" s="59"/>
      <c r="J130" s="59"/>
    </row>
    <row r="131" spans="1:174" ht="63.75" x14ac:dyDescent="0.2">
      <c r="A131" s="242" t="s">
        <v>46</v>
      </c>
      <c r="B131" s="46" t="s">
        <v>23</v>
      </c>
      <c r="C131" s="56" t="s">
        <v>403</v>
      </c>
      <c r="D131" s="75"/>
      <c r="E131" s="71" t="s">
        <v>388</v>
      </c>
      <c r="F131" s="45">
        <v>62500</v>
      </c>
      <c r="G131" s="188" t="s">
        <v>404</v>
      </c>
      <c r="H131" s="186" t="s">
        <v>503</v>
      </c>
      <c r="I131" s="186" t="s">
        <v>405</v>
      </c>
      <c r="J131" s="187">
        <v>62500</v>
      </c>
    </row>
    <row r="132" spans="1:174" s="58" customFormat="1" ht="63.75" x14ac:dyDescent="0.2">
      <c r="A132" s="244"/>
      <c r="B132" s="95" t="s">
        <v>213</v>
      </c>
      <c r="C132" s="96" t="s">
        <v>501</v>
      </c>
      <c r="D132" s="97"/>
      <c r="E132" s="98" t="s">
        <v>502</v>
      </c>
      <c r="F132" s="72">
        <v>100000</v>
      </c>
      <c r="G132" s="65" t="s">
        <v>283</v>
      </c>
      <c r="H132" s="186" t="s">
        <v>503</v>
      </c>
      <c r="I132" s="62" t="s">
        <v>493</v>
      </c>
      <c r="J132" s="66">
        <v>100000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</row>
    <row r="133" spans="1:174" s="58" customFormat="1" ht="102" x14ac:dyDescent="0.2">
      <c r="A133" s="31" t="s">
        <v>45</v>
      </c>
      <c r="B133" s="76" t="s">
        <v>24</v>
      </c>
      <c r="C133" s="77" t="s">
        <v>99</v>
      </c>
      <c r="D133" s="35" t="s">
        <v>256</v>
      </c>
      <c r="E133" s="68" t="s">
        <v>51</v>
      </c>
      <c r="F133" s="44">
        <v>1700000</v>
      </c>
      <c r="G133" s="78" t="s">
        <v>100</v>
      </c>
      <c r="H133" s="35" t="s">
        <v>195</v>
      </c>
      <c r="I133" s="68" t="s">
        <v>531</v>
      </c>
      <c r="J133" s="44">
        <v>1591383.45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</row>
    <row r="134" spans="1:174" s="58" customFormat="1" ht="48" customHeight="1" x14ac:dyDescent="0.2">
      <c r="A134" s="251" t="s">
        <v>46</v>
      </c>
      <c r="B134" s="79" t="s">
        <v>25</v>
      </c>
      <c r="C134" s="80" t="s">
        <v>277</v>
      </c>
      <c r="D134" s="193"/>
      <c r="E134" s="81" t="s">
        <v>51</v>
      </c>
      <c r="F134" s="82">
        <v>711923.64</v>
      </c>
      <c r="G134" s="193" t="s">
        <v>204</v>
      </c>
      <c r="H134" s="193" t="s">
        <v>195</v>
      </c>
      <c r="I134" s="62" t="s">
        <v>415</v>
      </c>
      <c r="J134" s="66">
        <v>711595.66</v>
      </c>
    </row>
    <row r="135" spans="1:174" s="58" customFormat="1" ht="38.25" x14ac:dyDescent="0.2">
      <c r="A135" s="252"/>
      <c r="B135" s="83" t="s">
        <v>214</v>
      </c>
      <c r="C135" s="80" t="s">
        <v>277</v>
      </c>
      <c r="D135" s="193"/>
      <c r="E135" s="81" t="s">
        <v>372</v>
      </c>
      <c r="F135" s="82">
        <v>711923.64</v>
      </c>
      <c r="G135" s="193" t="s">
        <v>204</v>
      </c>
      <c r="H135" s="193" t="s">
        <v>195</v>
      </c>
      <c r="I135" s="62" t="s">
        <v>504</v>
      </c>
      <c r="J135" s="66">
        <v>714390.97</v>
      </c>
    </row>
    <row r="136" spans="1:174" s="58" customFormat="1" ht="38.25" x14ac:dyDescent="0.2">
      <c r="A136" s="278"/>
      <c r="B136" s="83" t="s">
        <v>83</v>
      </c>
      <c r="C136" s="80" t="s">
        <v>277</v>
      </c>
      <c r="D136" s="193"/>
      <c r="E136" s="81" t="s">
        <v>505</v>
      </c>
      <c r="F136" s="82">
        <v>180372.69</v>
      </c>
      <c r="G136" s="193" t="s">
        <v>509</v>
      </c>
      <c r="H136" s="193" t="s">
        <v>195</v>
      </c>
      <c r="I136" s="100" t="s">
        <v>531</v>
      </c>
      <c r="J136" s="101">
        <v>165396.82</v>
      </c>
    </row>
    <row r="137" spans="1:174" s="58" customFormat="1" ht="89.25" x14ac:dyDescent="0.2">
      <c r="A137" s="211" t="s">
        <v>45</v>
      </c>
      <c r="B137" s="74" t="s">
        <v>26</v>
      </c>
      <c r="C137" s="77" t="s">
        <v>101</v>
      </c>
      <c r="D137" s="35" t="s">
        <v>256</v>
      </c>
      <c r="E137" s="68" t="s">
        <v>306</v>
      </c>
      <c r="F137" s="191">
        <v>195717.43</v>
      </c>
      <c r="G137" s="78" t="s">
        <v>100</v>
      </c>
      <c r="H137" s="35" t="s">
        <v>102</v>
      </c>
      <c r="I137" s="35" t="s">
        <v>478</v>
      </c>
      <c r="J137" s="67">
        <f>SUM(J138:J139)</f>
        <v>195534.86</v>
      </c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</row>
    <row r="138" spans="1:174" s="58" customFormat="1" ht="48" x14ac:dyDescent="0.2">
      <c r="A138" s="192" t="s">
        <v>46</v>
      </c>
      <c r="B138" s="79" t="s">
        <v>27</v>
      </c>
      <c r="C138" s="80" t="s">
        <v>103</v>
      </c>
      <c r="D138" s="193"/>
      <c r="E138" s="71" t="s">
        <v>306</v>
      </c>
      <c r="F138" s="45">
        <v>97858.71</v>
      </c>
      <c r="G138" s="193" t="s">
        <v>204</v>
      </c>
      <c r="H138" s="186" t="s">
        <v>102</v>
      </c>
      <c r="I138" s="62" t="s">
        <v>380</v>
      </c>
      <c r="J138" s="66">
        <v>97824.28</v>
      </c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</row>
    <row r="139" spans="1:174" s="58" customFormat="1" ht="48" x14ac:dyDescent="0.2">
      <c r="A139" s="192" t="s">
        <v>46</v>
      </c>
      <c r="B139" s="83" t="s">
        <v>84</v>
      </c>
      <c r="C139" s="80" t="s">
        <v>103</v>
      </c>
      <c r="D139" s="213"/>
      <c r="E139" s="71" t="s">
        <v>372</v>
      </c>
      <c r="F139" s="45">
        <v>97858.71</v>
      </c>
      <c r="G139" s="213" t="s">
        <v>204</v>
      </c>
      <c r="H139" s="214" t="s">
        <v>102</v>
      </c>
      <c r="I139" s="62" t="s">
        <v>478</v>
      </c>
      <c r="J139" s="66">
        <v>97710.58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</row>
    <row r="140" spans="1:174" s="92" customFormat="1" ht="76.5" x14ac:dyDescent="0.2">
      <c r="A140" s="212" t="s">
        <v>45</v>
      </c>
      <c r="B140" s="43" t="s">
        <v>28</v>
      </c>
      <c r="C140" s="84" t="s">
        <v>370</v>
      </c>
      <c r="D140" s="85" t="s">
        <v>145</v>
      </c>
      <c r="E140" s="86" t="s">
        <v>369</v>
      </c>
      <c r="F140" s="87">
        <v>2245500</v>
      </c>
      <c r="G140" s="88" t="s">
        <v>294</v>
      </c>
      <c r="H140" s="88" t="s">
        <v>382</v>
      </c>
      <c r="I140" s="85" t="s">
        <v>536</v>
      </c>
      <c r="J140" s="87">
        <f>SUM(J141:J143)</f>
        <v>2245500</v>
      </c>
    </row>
    <row r="141" spans="1:174" ht="49.5" customHeight="1" x14ac:dyDescent="0.2">
      <c r="A141" s="242" t="s">
        <v>46</v>
      </c>
      <c r="B141" s="39" t="s">
        <v>270</v>
      </c>
      <c r="C141" s="40" t="s">
        <v>510</v>
      </c>
      <c r="D141" s="186"/>
      <c r="E141" s="89" t="s">
        <v>369</v>
      </c>
      <c r="F141" s="187">
        <v>748500</v>
      </c>
      <c r="G141" s="188" t="s">
        <v>381</v>
      </c>
      <c r="H141" s="91" t="s">
        <v>382</v>
      </c>
      <c r="I141" s="54" t="s">
        <v>373</v>
      </c>
      <c r="J141" s="187">
        <v>748500</v>
      </c>
    </row>
    <row r="142" spans="1:174" ht="49.5" customHeight="1" x14ac:dyDescent="0.2">
      <c r="A142" s="243"/>
      <c r="B142" s="39" t="s">
        <v>700</v>
      </c>
      <c r="C142" s="40" t="s">
        <v>511</v>
      </c>
      <c r="D142" s="186"/>
      <c r="E142" s="89" t="s">
        <v>476</v>
      </c>
      <c r="F142" s="187">
        <v>748500</v>
      </c>
      <c r="G142" s="188" t="s">
        <v>485</v>
      </c>
      <c r="H142" s="91" t="s">
        <v>382</v>
      </c>
      <c r="I142" s="54" t="s">
        <v>574</v>
      </c>
      <c r="J142" s="187">
        <v>748500</v>
      </c>
    </row>
    <row r="143" spans="1:174" ht="49.5" customHeight="1" x14ac:dyDescent="0.2">
      <c r="A143" s="244"/>
      <c r="B143" s="39" t="s">
        <v>945</v>
      </c>
      <c r="C143" s="40" t="s">
        <v>597</v>
      </c>
      <c r="D143" s="186"/>
      <c r="E143" s="89" t="s">
        <v>598</v>
      </c>
      <c r="F143" s="187">
        <v>748500</v>
      </c>
      <c r="G143" s="188" t="s">
        <v>599</v>
      </c>
      <c r="H143" s="91" t="s">
        <v>382</v>
      </c>
      <c r="I143" s="54" t="s">
        <v>536</v>
      </c>
      <c r="J143" s="187">
        <v>748500</v>
      </c>
    </row>
    <row r="144" spans="1:174" s="130" customFormat="1" ht="102" customHeight="1" x14ac:dyDescent="0.2">
      <c r="A144" s="102" t="s">
        <v>45</v>
      </c>
      <c r="B144" s="103" t="s">
        <v>29</v>
      </c>
      <c r="C144" s="104" t="s">
        <v>471</v>
      </c>
      <c r="D144" s="105" t="s">
        <v>145</v>
      </c>
      <c r="E144" s="106" t="s">
        <v>473</v>
      </c>
      <c r="F144" s="107" t="s">
        <v>472</v>
      </c>
      <c r="G144" s="107" t="s">
        <v>474</v>
      </c>
      <c r="H144" s="107" t="s">
        <v>95</v>
      </c>
      <c r="I144" s="105" t="s">
        <v>615</v>
      </c>
      <c r="J144" s="119">
        <f>SUM(J145:J146)</f>
        <v>1197624.25</v>
      </c>
    </row>
    <row r="145" spans="1:12" s="58" customFormat="1" ht="51.95" customHeight="1" x14ac:dyDescent="0.2">
      <c r="A145" s="251" t="s">
        <v>46</v>
      </c>
      <c r="B145" s="60" t="s">
        <v>701</v>
      </c>
      <c r="C145" s="108" t="s">
        <v>488</v>
      </c>
      <c r="D145" s="9"/>
      <c r="E145" s="109" t="s">
        <v>489</v>
      </c>
      <c r="F145" s="12">
        <v>625000</v>
      </c>
      <c r="G145" s="13" t="s">
        <v>490</v>
      </c>
      <c r="H145" s="13" t="s">
        <v>95</v>
      </c>
      <c r="I145" s="9" t="s">
        <v>537</v>
      </c>
      <c r="J145" s="12">
        <v>624998.75</v>
      </c>
    </row>
    <row r="146" spans="1:12" s="58" customFormat="1" ht="51.95" customHeight="1" x14ac:dyDescent="0.2">
      <c r="A146" s="271"/>
      <c r="B146" s="60" t="s">
        <v>702</v>
      </c>
      <c r="C146" s="108" t="s">
        <v>616</v>
      </c>
      <c r="D146" s="9"/>
      <c r="E146" s="109" t="s">
        <v>617</v>
      </c>
      <c r="F146" s="12">
        <v>572725</v>
      </c>
      <c r="G146" s="13" t="s">
        <v>264</v>
      </c>
      <c r="H146" s="13" t="s">
        <v>95</v>
      </c>
      <c r="I146" s="9" t="s">
        <v>615</v>
      </c>
      <c r="J146" s="12">
        <v>572625.5</v>
      </c>
    </row>
    <row r="147" spans="1:12" s="92" customFormat="1" ht="72" customHeight="1" x14ac:dyDescent="0.2">
      <c r="A147" s="31" t="s">
        <v>45</v>
      </c>
      <c r="B147" s="43" t="s">
        <v>30</v>
      </c>
      <c r="C147" s="84" t="s">
        <v>445</v>
      </c>
      <c r="D147" s="85" t="s">
        <v>145</v>
      </c>
      <c r="E147" s="86" t="s">
        <v>444</v>
      </c>
      <c r="F147" s="87">
        <v>7612088.75</v>
      </c>
      <c r="G147" s="88" t="s">
        <v>361</v>
      </c>
      <c r="H147" s="88" t="s">
        <v>443</v>
      </c>
      <c r="I147" s="85" t="s">
        <v>536</v>
      </c>
      <c r="J147" s="119">
        <v>7424178.0599999996</v>
      </c>
    </row>
    <row r="148" spans="1:12" ht="102" x14ac:dyDescent="0.2">
      <c r="A148" s="242" t="s">
        <v>46</v>
      </c>
      <c r="B148" s="39" t="s">
        <v>703</v>
      </c>
      <c r="C148" s="40" t="s">
        <v>512</v>
      </c>
      <c r="D148" s="214"/>
      <c r="E148" s="89" t="s">
        <v>513</v>
      </c>
      <c r="F148" s="187">
        <v>3806044.38</v>
      </c>
      <c r="G148" s="188" t="s">
        <v>514</v>
      </c>
      <c r="H148" s="91" t="s">
        <v>443</v>
      </c>
      <c r="I148" s="54" t="s">
        <v>574</v>
      </c>
      <c r="J148" s="187" t="s">
        <v>732</v>
      </c>
    </row>
    <row r="149" spans="1:12" ht="48" customHeight="1" x14ac:dyDescent="0.2">
      <c r="A149" s="244"/>
      <c r="B149" s="39" t="s">
        <v>704</v>
      </c>
      <c r="C149" s="40" t="s">
        <v>512</v>
      </c>
      <c r="D149" s="214"/>
      <c r="E149" s="89" t="s">
        <v>923</v>
      </c>
      <c r="F149" s="187">
        <v>3806044.38</v>
      </c>
      <c r="G149" s="188" t="s">
        <v>536</v>
      </c>
      <c r="H149" s="91" t="s">
        <v>443</v>
      </c>
      <c r="I149" s="54" t="s">
        <v>820</v>
      </c>
      <c r="J149" s="187">
        <v>3460795.53</v>
      </c>
    </row>
    <row r="150" spans="1:12" s="92" customFormat="1" ht="102" x14ac:dyDescent="0.2">
      <c r="A150" s="31" t="s">
        <v>45</v>
      </c>
      <c r="B150" s="43" t="s">
        <v>31</v>
      </c>
      <c r="C150" s="84" t="s">
        <v>452</v>
      </c>
      <c r="D150" s="85" t="s">
        <v>145</v>
      </c>
      <c r="E150" s="86" t="s">
        <v>373</v>
      </c>
      <c r="F150" s="87">
        <v>6707244.3799999999</v>
      </c>
      <c r="G150" s="88" t="s">
        <v>204</v>
      </c>
      <c r="H150" s="88" t="s">
        <v>453</v>
      </c>
      <c r="I150" s="85" t="s">
        <v>574</v>
      </c>
      <c r="J150" s="119" t="str">
        <f>J151</f>
        <v>6.705.856,64</v>
      </c>
    </row>
    <row r="151" spans="1:12" ht="63.75" x14ac:dyDescent="0.2">
      <c r="A151" s="192" t="s">
        <v>46</v>
      </c>
      <c r="B151" s="39" t="s">
        <v>705</v>
      </c>
      <c r="C151" s="40" t="s">
        <v>592</v>
      </c>
      <c r="D151" s="186"/>
      <c r="E151" s="193" t="s">
        <v>521</v>
      </c>
      <c r="F151" s="90">
        <v>6707244.3799999999</v>
      </c>
      <c r="G151" s="91" t="s">
        <v>204</v>
      </c>
      <c r="H151" s="91" t="s">
        <v>453</v>
      </c>
      <c r="I151" s="193" t="s">
        <v>574</v>
      </c>
      <c r="J151" s="121" t="s">
        <v>593</v>
      </c>
    </row>
    <row r="152" spans="1:12" s="92" customFormat="1" ht="132.75" customHeight="1" x14ac:dyDescent="0.2">
      <c r="A152" s="31" t="s">
        <v>45</v>
      </c>
      <c r="B152" s="43" t="s">
        <v>32</v>
      </c>
      <c r="C152" s="84" t="s">
        <v>455</v>
      </c>
      <c r="D152" s="85" t="s">
        <v>145</v>
      </c>
      <c r="E152" s="86" t="s">
        <v>373</v>
      </c>
      <c r="F152" s="87">
        <v>504900</v>
      </c>
      <c r="G152" s="88" t="s">
        <v>204</v>
      </c>
      <c r="H152" s="88" t="s">
        <v>454</v>
      </c>
      <c r="I152" s="85" t="s">
        <v>574</v>
      </c>
      <c r="J152" s="119">
        <f>J153</f>
        <v>476987.39</v>
      </c>
      <c r="K152" s="270"/>
      <c r="L152" s="270"/>
    </row>
    <row r="153" spans="1:12" ht="102" x14ac:dyDescent="0.2">
      <c r="A153" s="192" t="s">
        <v>46</v>
      </c>
      <c r="B153" s="39" t="s">
        <v>706</v>
      </c>
      <c r="C153" s="80" t="s">
        <v>515</v>
      </c>
      <c r="D153" s="99"/>
      <c r="E153" s="89" t="s">
        <v>373</v>
      </c>
      <c r="F153" s="187">
        <v>504900</v>
      </c>
      <c r="G153" s="188" t="s">
        <v>521</v>
      </c>
      <c r="H153" s="91" t="s">
        <v>454</v>
      </c>
      <c r="I153" s="54" t="s">
        <v>574</v>
      </c>
      <c r="J153" s="187">
        <v>476987.39</v>
      </c>
    </row>
    <row r="154" spans="1:12" s="92" customFormat="1" ht="107.25" customHeight="1" x14ac:dyDescent="0.2">
      <c r="A154" s="31" t="s">
        <v>45</v>
      </c>
      <c r="B154" s="43" t="s">
        <v>739</v>
      </c>
      <c r="C154" s="35" t="s">
        <v>572</v>
      </c>
      <c r="D154" s="35" t="s">
        <v>256</v>
      </c>
      <c r="E154" s="122" t="s">
        <v>571</v>
      </c>
      <c r="F154" s="44">
        <v>1533830.9</v>
      </c>
      <c r="G154" s="38" t="s">
        <v>573</v>
      </c>
      <c r="H154" s="38" t="s">
        <v>86</v>
      </c>
      <c r="I154" s="35" t="s">
        <v>536</v>
      </c>
      <c r="J154" s="37">
        <f>SUM(J155:J156)</f>
        <v>458533.19</v>
      </c>
    </row>
    <row r="155" spans="1:12" ht="48" customHeight="1" x14ac:dyDescent="0.2">
      <c r="A155" s="242" t="s">
        <v>46</v>
      </c>
      <c r="B155" s="39" t="s">
        <v>740</v>
      </c>
      <c r="C155" s="40" t="s">
        <v>719</v>
      </c>
      <c r="D155" s="186"/>
      <c r="E155" s="53" t="s">
        <v>570</v>
      </c>
      <c r="F155" s="49">
        <v>250335</v>
      </c>
      <c r="G155" s="188" t="s">
        <v>575</v>
      </c>
      <c r="H155" s="188" t="s">
        <v>86</v>
      </c>
      <c r="I155" s="186" t="s">
        <v>574</v>
      </c>
      <c r="J155" s="187">
        <v>238977.49</v>
      </c>
    </row>
    <row r="156" spans="1:12" ht="48" customHeight="1" x14ac:dyDescent="0.2">
      <c r="A156" s="249"/>
      <c r="B156" s="39" t="s">
        <v>741</v>
      </c>
      <c r="C156" s="40" t="s">
        <v>719</v>
      </c>
      <c r="D156" s="186"/>
      <c r="E156" s="53" t="s">
        <v>603</v>
      </c>
      <c r="F156" s="49">
        <v>250235</v>
      </c>
      <c r="G156" s="188" t="s">
        <v>775</v>
      </c>
      <c r="H156" s="188" t="s">
        <v>86</v>
      </c>
      <c r="I156" s="54" t="s">
        <v>536</v>
      </c>
      <c r="J156" s="187">
        <v>219555.7</v>
      </c>
    </row>
    <row r="157" spans="1:12" ht="119.25" customHeight="1" x14ac:dyDescent="0.2">
      <c r="A157" s="31" t="s">
        <v>45</v>
      </c>
      <c r="B157" s="43" t="s">
        <v>33</v>
      </c>
      <c r="C157" s="34" t="s">
        <v>582</v>
      </c>
      <c r="D157" s="35" t="s">
        <v>256</v>
      </c>
      <c r="E157" s="36" t="s">
        <v>729</v>
      </c>
      <c r="F157" s="44" t="s">
        <v>779</v>
      </c>
      <c r="G157" s="38" t="s">
        <v>361</v>
      </c>
      <c r="H157" s="38" t="s">
        <v>98</v>
      </c>
      <c r="I157" s="35" t="s">
        <v>999</v>
      </c>
      <c r="J157" s="67">
        <f>SUM(J158:J159)</f>
        <v>5093979.07</v>
      </c>
    </row>
    <row r="158" spans="1:12" ht="76.5" x14ac:dyDescent="0.2">
      <c r="A158" s="242" t="s">
        <v>46</v>
      </c>
      <c r="B158" s="39" t="s">
        <v>34</v>
      </c>
      <c r="C158" s="40" t="s">
        <v>728</v>
      </c>
      <c r="D158" s="201"/>
      <c r="E158" s="41" t="s">
        <v>729</v>
      </c>
      <c r="F158" s="49">
        <v>2578879.36</v>
      </c>
      <c r="G158" s="203" t="s">
        <v>583</v>
      </c>
      <c r="H158" s="203" t="s">
        <v>98</v>
      </c>
      <c r="I158" s="201" t="s">
        <v>536</v>
      </c>
      <c r="J158" s="202">
        <v>2516436.69</v>
      </c>
    </row>
    <row r="159" spans="1:12" ht="76.5" x14ac:dyDescent="0.2">
      <c r="A159" s="249"/>
      <c r="B159" s="39" t="s">
        <v>1036</v>
      </c>
      <c r="C159" s="40" t="s">
        <v>851</v>
      </c>
      <c r="D159" s="201"/>
      <c r="E159" s="41" t="s">
        <v>840</v>
      </c>
      <c r="F159" s="49">
        <v>2578879.36</v>
      </c>
      <c r="G159" s="207" t="s">
        <v>823</v>
      </c>
      <c r="H159" s="207" t="s">
        <v>98</v>
      </c>
      <c r="I159" s="54" t="s">
        <v>999</v>
      </c>
      <c r="J159" s="215">
        <v>2577542.38</v>
      </c>
    </row>
    <row r="160" spans="1:12" ht="147" customHeight="1" x14ac:dyDescent="0.2">
      <c r="A160" s="31" t="s">
        <v>45</v>
      </c>
      <c r="B160" s="50" t="s">
        <v>152</v>
      </c>
      <c r="C160" s="34" t="s">
        <v>584</v>
      </c>
      <c r="D160" s="35" t="s">
        <v>256</v>
      </c>
      <c r="E160" s="36" t="s">
        <v>594</v>
      </c>
      <c r="F160" s="67">
        <v>679161</v>
      </c>
      <c r="G160" s="38" t="s">
        <v>204</v>
      </c>
      <c r="H160" s="88" t="s">
        <v>454</v>
      </c>
      <c r="I160" s="68" t="s">
        <v>536</v>
      </c>
      <c r="J160" s="67">
        <v>479030.33</v>
      </c>
    </row>
    <row r="161" spans="1:10" ht="80.25" customHeight="1" x14ac:dyDescent="0.2">
      <c r="A161" s="192" t="s">
        <v>46</v>
      </c>
      <c r="B161" s="39" t="s">
        <v>153</v>
      </c>
      <c r="C161" s="40" t="s">
        <v>867</v>
      </c>
      <c r="D161" s="186"/>
      <c r="E161" s="41" t="s">
        <v>594</v>
      </c>
      <c r="F161" s="49">
        <v>679161</v>
      </c>
      <c r="G161" s="188" t="s">
        <v>583</v>
      </c>
      <c r="H161" s="91" t="s">
        <v>454</v>
      </c>
      <c r="I161" s="186" t="s">
        <v>536</v>
      </c>
      <c r="J161" s="187">
        <v>479030.33</v>
      </c>
    </row>
    <row r="162" spans="1:10" ht="165.75" x14ac:dyDescent="0.2">
      <c r="A162" s="31" t="s">
        <v>45</v>
      </c>
      <c r="B162" s="50" t="s">
        <v>154</v>
      </c>
      <c r="C162" s="34" t="s">
        <v>722</v>
      </c>
      <c r="D162" s="35" t="s">
        <v>256</v>
      </c>
      <c r="E162" s="36" t="s">
        <v>581</v>
      </c>
      <c r="F162" s="44">
        <v>1722680.88</v>
      </c>
      <c r="G162" s="38" t="s">
        <v>361</v>
      </c>
      <c r="H162" s="38" t="s">
        <v>622</v>
      </c>
      <c r="I162" s="68" t="s">
        <v>999</v>
      </c>
      <c r="J162" s="228" t="s">
        <v>1050</v>
      </c>
    </row>
    <row r="163" spans="1:10" ht="48" customHeight="1" x14ac:dyDescent="0.2">
      <c r="A163" s="242" t="s">
        <v>46</v>
      </c>
      <c r="B163" s="39" t="s">
        <v>247</v>
      </c>
      <c r="C163" s="40" t="s">
        <v>585</v>
      </c>
      <c r="D163" s="204"/>
      <c r="E163" s="41" t="s">
        <v>581</v>
      </c>
      <c r="F163" s="49">
        <v>778173.88</v>
      </c>
      <c r="G163" s="206" t="s">
        <v>583</v>
      </c>
      <c r="H163" s="206" t="s">
        <v>622</v>
      </c>
      <c r="I163" s="204" t="s">
        <v>536</v>
      </c>
      <c r="J163" s="205">
        <v>771077.71</v>
      </c>
    </row>
    <row r="164" spans="1:10" ht="153" x14ac:dyDescent="0.2">
      <c r="A164" s="248"/>
      <c r="B164" s="39" t="s">
        <v>707</v>
      </c>
      <c r="C164" s="40" t="s">
        <v>585</v>
      </c>
      <c r="D164" s="214"/>
      <c r="E164" s="41" t="s">
        <v>876</v>
      </c>
      <c r="F164" s="49">
        <v>838097.01</v>
      </c>
      <c r="G164" s="216" t="s">
        <v>823</v>
      </c>
      <c r="H164" s="216" t="s">
        <v>622</v>
      </c>
      <c r="I164" s="223" t="s">
        <v>999</v>
      </c>
      <c r="J164" s="224" t="s">
        <v>1049</v>
      </c>
    </row>
    <row r="165" spans="1:10" ht="48" customHeight="1" x14ac:dyDescent="0.2">
      <c r="A165" s="244"/>
      <c r="B165" s="39" t="s">
        <v>946</v>
      </c>
      <c r="C165" s="40" t="s">
        <v>585</v>
      </c>
      <c r="D165" s="214"/>
      <c r="E165" s="41" t="s">
        <v>993</v>
      </c>
      <c r="F165" s="49">
        <v>39875</v>
      </c>
      <c r="G165" s="216" t="s">
        <v>283</v>
      </c>
      <c r="H165" s="216" t="s">
        <v>622</v>
      </c>
      <c r="I165" s="229" t="s">
        <v>1045</v>
      </c>
      <c r="J165" s="230">
        <v>37895.269999999997</v>
      </c>
    </row>
    <row r="166" spans="1:10" ht="165.75" customHeight="1" x14ac:dyDescent="0.2">
      <c r="A166" s="31" t="s">
        <v>45</v>
      </c>
      <c r="B166" s="50" t="s">
        <v>155</v>
      </c>
      <c r="C166" s="84" t="s">
        <v>595</v>
      </c>
      <c r="D166" s="85" t="s">
        <v>145</v>
      </c>
      <c r="E166" s="193" t="s">
        <v>594</v>
      </c>
      <c r="F166" s="90">
        <v>8921816.8800000008</v>
      </c>
      <c r="G166" s="88" t="s">
        <v>204</v>
      </c>
      <c r="H166" s="88" t="s">
        <v>453</v>
      </c>
      <c r="I166" s="85" t="s">
        <v>536</v>
      </c>
      <c r="J166" s="154" t="s">
        <v>868</v>
      </c>
    </row>
    <row r="167" spans="1:10" ht="94.5" customHeight="1" x14ac:dyDescent="0.2">
      <c r="A167" s="192" t="s">
        <v>46</v>
      </c>
      <c r="B167" s="39" t="s">
        <v>3</v>
      </c>
      <c r="C167" s="40" t="s">
        <v>723</v>
      </c>
      <c r="D167" s="85"/>
      <c r="E167" s="193" t="s">
        <v>869</v>
      </c>
      <c r="F167" s="90">
        <v>8921816.8800000008</v>
      </c>
      <c r="G167" s="91" t="s">
        <v>204</v>
      </c>
      <c r="H167" s="91" t="s">
        <v>453</v>
      </c>
      <c r="I167" s="193" t="s">
        <v>536</v>
      </c>
      <c r="J167" s="121" t="s">
        <v>868</v>
      </c>
    </row>
    <row r="168" spans="1:10" s="10" customFormat="1" ht="76.5" x14ac:dyDescent="0.2">
      <c r="A168" s="31" t="s">
        <v>45</v>
      </c>
      <c r="B168" s="43" t="s">
        <v>156</v>
      </c>
      <c r="C168" s="105" t="s">
        <v>720</v>
      </c>
      <c r="D168" s="105" t="s">
        <v>145</v>
      </c>
      <c r="E168" s="123" t="s">
        <v>598</v>
      </c>
      <c r="F168" s="119">
        <v>3296124.2</v>
      </c>
      <c r="G168" s="124" t="s">
        <v>586</v>
      </c>
      <c r="H168" s="125" t="s">
        <v>535</v>
      </c>
      <c r="I168" s="85" t="s">
        <v>999</v>
      </c>
      <c r="J168" s="87">
        <f>SUM(J169:J170)</f>
        <v>2692936.81</v>
      </c>
    </row>
    <row r="169" spans="1:10" ht="38.25" x14ac:dyDescent="0.2">
      <c r="A169" s="242" t="s">
        <v>46</v>
      </c>
      <c r="B169" s="39" t="s">
        <v>708</v>
      </c>
      <c r="C169" s="40" t="s">
        <v>600</v>
      </c>
      <c r="D169" s="9"/>
      <c r="E169" s="21" t="s">
        <v>581</v>
      </c>
      <c r="F169" s="12">
        <v>1833839.7</v>
      </c>
      <c r="G169" s="188" t="s">
        <v>601</v>
      </c>
      <c r="H169" s="14" t="s">
        <v>535</v>
      </c>
      <c r="I169" s="54">
        <v>42735</v>
      </c>
      <c r="J169" s="187">
        <v>1565561.4</v>
      </c>
    </row>
    <row r="170" spans="1:10" ht="38.25" x14ac:dyDescent="0.2">
      <c r="A170" s="250"/>
      <c r="B170" s="39" t="s">
        <v>947</v>
      </c>
      <c r="C170" s="40" t="s">
        <v>600</v>
      </c>
      <c r="D170" s="9"/>
      <c r="E170" s="21" t="s">
        <v>856</v>
      </c>
      <c r="F170" s="12">
        <v>1462284.5</v>
      </c>
      <c r="G170" s="188" t="s">
        <v>823</v>
      </c>
      <c r="H170" s="14" t="s">
        <v>535</v>
      </c>
      <c r="I170" s="54" t="s">
        <v>999</v>
      </c>
      <c r="J170" s="215">
        <f>1026234.54+101140.87</f>
        <v>1127375.4100000001</v>
      </c>
    </row>
    <row r="171" spans="1:10" s="10" customFormat="1" ht="78" customHeight="1" x14ac:dyDescent="0.2">
      <c r="A171" s="31" t="s">
        <v>45</v>
      </c>
      <c r="B171" s="43" t="s">
        <v>157</v>
      </c>
      <c r="C171" s="104" t="s">
        <v>602</v>
      </c>
      <c r="D171" s="105" t="s">
        <v>145</v>
      </c>
      <c r="E171" s="123" t="s">
        <v>603</v>
      </c>
      <c r="F171" s="119">
        <v>579675</v>
      </c>
      <c r="G171" s="124" t="s">
        <v>361</v>
      </c>
      <c r="H171" s="125" t="s">
        <v>604</v>
      </c>
      <c r="I171" s="85" t="s">
        <v>999</v>
      </c>
      <c r="J171" s="87">
        <f>SUM(J172:J173)</f>
        <v>508374.03</v>
      </c>
    </row>
    <row r="172" spans="1:10" ht="42" customHeight="1" x14ac:dyDescent="0.2">
      <c r="A172" s="242" t="s">
        <v>46</v>
      </c>
      <c r="B172" s="39" t="s">
        <v>91</v>
      </c>
      <c r="C172" s="40" t="s">
        <v>605</v>
      </c>
      <c r="D172" s="9"/>
      <c r="E172" s="21" t="s">
        <v>606</v>
      </c>
      <c r="F172" s="12">
        <v>289837.5</v>
      </c>
      <c r="G172" s="188" t="s">
        <v>607</v>
      </c>
      <c r="H172" s="14" t="s">
        <v>604</v>
      </c>
      <c r="I172" s="54" t="s">
        <v>536</v>
      </c>
      <c r="J172" s="187">
        <v>254715.69</v>
      </c>
    </row>
    <row r="173" spans="1:10" ht="39.75" customHeight="1" x14ac:dyDescent="0.2">
      <c r="A173" s="249"/>
      <c r="B173" s="39" t="s">
        <v>742</v>
      </c>
      <c r="C173" s="40" t="s">
        <v>605</v>
      </c>
      <c r="D173" s="9"/>
      <c r="E173" s="21" t="s">
        <v>831</v>
      </c>
      <c r="F173" s="12">
        <v>289837.5</v>
      </c>
      <c r="G173" s="188" t="s">
        <v>823</v>
      </c>
      <c r="H173" s="14" t="s">
        <v>604</v>
      </c>
      <c r="I173" s="54" t="s">
        <v>999</v>
      </c>
      <c r="J173" s="215">
        <f>13372.25+240348.59-62.5</f>
        <v>253658.34</v>
      </c>
    </row>
    <row r="174" spans="1:10" s="10" customFormat="1" ht="146.25" customHeight="1" x14ac:dyDescent="0.2">
      <c r="A174" s="31" t="s">
        <v>45</v>
      </c>
      <c r="B174" s="43" t="s">
        <v>158</v>
      </c>
      <c r="C174" s="105" t="s">
        <v>965</v>
      </c>
      <c r="D174" s="105" t="s">
        <v>145</v>
      </c>
      <c r="E174" s="125" t="s">
        <v>815</v>
      </c>
      <c r="F174" s="119">
        <v>764893.8</v>
      </c>
      <c r="G174" s="155" t="s">
        <v>361</v>
      </c>
      <c r="H174" s="105" t="s">
        <v>454</v>
      </c>
      <c r="I174" s="20"/>
      <c r="J174" s="23"/>
    </row>
    <row r="175" spans="1:10" ht="81" customHeight="1" x14ac:dyDescent="0.2">
      <c r="A175" s="192" t="s">
        <v>46</v>
      </c>
      <c r="B175" s="39" t="s">
        <v>1037</v>
      </c>
      <c r="C175" s="40" t="s">
        <v>870</v>
      </c>
      <c r="D175" s="9"/>
      <c r="E175" s="21" t="s">
        <v>815</v>
      </c>
      <c r="F175" s="12">
        <v>764893.8</v>
      </c>
      <c r="G175" s="188" t="s">
        <v>361</v>
      </c>
      <c r="H175" s="9" t="s">
        <v>454</v>
      </c>
      <c r="I175" s="9"/>
      <c r="J175" s="187"/>
    </row>
    <row r="176" spans="1:10" s="92" customFormat="1" ht="76.5" x14ac:dyDescent="0.2">
      <c r="A176" s="31" t="s">
        <v>45</v>
      </c>
      <c r="B176" s="43" t="s">
        <v>712</v>
      </c>
      <c r="C176" s="84" t="s">
        <v>818</v>
      </c>
      <c r="D176" s="85" t="s">
        <v>145</v>
      </c>
      <c r="E176" s="86" t="s">
        <v>819</v>
      </c>
      <c r="F176" s="87">
        <v>2112750</v>
      </c>
      <c r="G176" s="88" t="s">
        <v>294</v>
      </c>
      <c r="H176" s="88" t="s">
        <v>382</v>
      </c>
      <c r="I176" s="85"/>
      <c r="J176" s="88"/>
    </row>
    <row r="177" spans="1:10" ht="48" x14ac:dyDescent="0.2">
      <c r="A177" s="192" t="s">
        <v>46</v>
      </c>
      <c r="B177" s="39" t="s">
        <v>1038</v>
      </c>
      <c r="C177" s="40" t="s">
        <v>857</v>
      </c>
      <c r="D177" s="225"/>
      <c r="E177" s="89" t="s">
        <v>819</v>
      </c>
      <c r="F177" s="226">
        <v>704250</v>
      </c>
      <c r="G177" s="227" t="s">
        <v>823</v>
      </c>
      <c r="H177" s="9" t="s">
        <v>850</v>
      </c>
      <c r="I177" s="54" t="s">
        <v>999</v>
      </c>
      <c r="J177" s="226">
        <f>645562.5+58687.5</f>
        <v>704250</v>
      </c>
    </row>
    <row r="178" spans="1:10" ht="102" x14ac:dyDescent="0.2">
      <c r="A178" s="192" t="s">
        <v>46</v>
      </c>
      <c r="B178" s="39" t="s">
        <v>1039</v>
      </c>
      <c r="C178" s="9" t="s">
        <v>848</v>
      </c>
      <c r="D178" s="9" t="s">
        <v>202</v>
      </c>
      <c r="E178" s="14" t="s">
        <v>849</v>
      </c>
      <c r="F178" s="12">
        <v>162000</v>
      </c>
      <c r="G178" s="22" t="s">
        <v>294</v>
      </c>
      <c r="H178" s="9" t="s">
        <v>850</v>
      </c>
      <c r="I178" s="54"/>
      <c r="J178" s="226"/>
    </row>
    <row r="179" spans="1:10" s="92" customFormat="1" ht="132" customHeight="1" x14ac:dyDescent="0.2">
      <c r="A179" s="31" t="s">
        <v>45</v>
      </c>
      <c r="B179" s="43" t="s">
        <v>881</v>
      </c>
      <c r="C179" s="35" t="s">
        <v>824</v>
      </c>
      <c r="D179" s="35" t="s">
        <v>256</v>
      </c>
      <c r="E179" s="122" t="s">
        <v>825</v>
      </c>
      <c r="F179" s="44">
        <v>1748131.93</v>
      </c>
      <c r="G179" s="38" t="s">
        <v>826</v>
      </c>
      <c r="H179" s="38" t="s">
        <v>86</v>
      </c>
      <c r="I179" s="35"/>
      <c r="J179" s="37"/>
    </row>
    <row r="180" spans="1:10" ht="48" customHeight="1" x14ac:dyDescent="0.2">
      <c r="A180" s="192" t="s">
        <v>46</v>
      </c>
      <c r="B180" s="39" t="s">
        <v>713</v>
      </c>
      <c r="C180" s="40" t="s">
        <v>719</v>
      </c>
      <c r="D180" s="186"/>
      <c r="E180" s="53" t="s">
        <v>830</v>
      </c>
      <c r="F180" s="49">
        <v>281032.65000000002</v>
      </c>
      <c r="G180" s="188" t="s">
        <v>823</v>
      </c>
      <c r="H180" s="188" t="str">
        <f>$H$179</f>
        <v>VIPnet d.o.o.</v>
      </c>
      <c r="I180" s="54" t="s">
        <v>999</v>
      </c>
      <c r="J180" s="215">
        <f>231860.61-107.25</f>
        <v>231753.36</v>
      </c>
    </row>
    <row r="181" spans="1:10" ht="114.75" x14ac:dyDescent="0.2">
      <c r="A181" s="31" t="s">
        <v>45</v>
      </c>
      <c r="B181" s="43" t="s">
        <v>714</v>
      </c>
      <c r="C181" s="105" t="s">
        <v>882</v>
      </c>
      <c r="D181" s="105" t="s">
        <v>145</v>
      </c>
      <c r="E181" s="125" t="s">
        <v>871</v>
      </c>
      <c r="F181" s="119">
        <v>13768155</v>
      </c>
      <c r="G181" s="155" t="s">
        <v>361</v>
      </c>
      <c r="H181" s="105" t="s">
        <v>872</v>
      </c>
      <c r="I181" s="124" t="s">
        <v>999</v>
      </c>
      <c r="J181" s="87"/>
    </row>
    <row r="182" spans="1:10" ht="76.5" x14ac:dyDescent="0.2">
      <c r="A182" s="192" t="s">
        <v>46</v>
      </c>
      <c r="B182" s="39" t="s">
        <v>715</v>
      </c>
      <c r="C182" s="55" t="s">
        <v>873</v>
      </c>
      <c r="D182" s="9"/>
      <c r="E182" s="21" t="s">
        <v>874</v>
      </c>
      <c r="F182" s="12">
        <v>1050687</v>
      </c>
      <c r="G182" s="227" t="s">
        <v>204</v>
      </c>
      <c r="H182" s="9" t="s">
        <v>872</v>
      </c>
      <c r="I182" s="9" t="s">
        <v>536</v>
      </c>
      <c r="J182" s="226">
        <v>1044010.7</v>
      </c>
    </row>
    <row r="183" spans="1:10" ht="76.5" x14ac:dyDescent="0.2">
      <c r="A183" s="192" t="s">
        <v>46</v>
      </c>
      <c r="B183" s="39" t="s">
        <v>716</v>
      </c>
      <c r="C183" s="55" t="s">
        <v>873</v>
      </c>
      <c r="D183" s="9"/>
      <c r="E183" s="21" t="s">
        <v>964</v>
      </c>
      <c r="F183" s="12">
        <v>1062315</v>
      </c>
      <c r="G183" s="227" t="s">
        <v>204</v>
      </c>
      <c r="H183" s="9" t="s">
        <v>872</v>
      </c>
      <c r="I183" s="54" t="s">
        <v>999</v>
      </c>
      <c r="J183" s="226">
        <v>1055060.67</v>
      </c>
    </row>
    <row r="184" spans="1:10" ht="178.5" x14ac:dyDescent="0.2">
      <c r="A184" s="31" t="s">
        <v>45</v>
      </c>
      <c r="B184" s="43" t="s">
        <v>948</v>
      </c>
      <c r="C184" s="84" t="s">
        <v>1043</v>
      </c>
      <c r="D184" s="85" t="s">
        <v>145</v>
      </c>
      <c r="E184" s="86" t="s">
        <v>922</v>
      </c>
      <c r="F184" s="87">
        <v>7334137.5</v>
      </c>
      <c r="G184" s="88" t="s">
        <v>1026</v>
      </c>
      <c r="H184" s="88" t="s">
        <v>936</v>
      </c>
      <c r="I184" s="218" t="s">
        <v>999</v>
      </c>
      <c r="J184" s="87">
        <v>5858489.9199999971</v>
      </c>
    </row>
    <row r="185" spans="1:10" ht="76.5" x14ac:dyDescent="0.2">
      <c r="A185" s="192" t="s">
        <v>46</v>
      </c>
      <c r="B185" s="39" t="s">
        <v>1040</v>
      </c>
      <c r="C185" s="40" t="s">
        <v>592</v>
      </c>
      <c r="D185" s="214"/>
      <c r="E185" s="213" t="s">
        <v>1007</v>
      </c>
      <c r="F185" s="90">
        <v>5858489.9199999971</v>
      </c>
      <c r="G185" s="91" t="s">
        <v>999</v>
      </c>
      <c r="H185" s="91" t="s">
        <v>936</v>
      </c>
      <c r="I185" s="219" t="s">
        <v>999</v>
      </c>
      <c r="J185" s="90">
        <v>5858489.9199999971</v>
      </c>
    </row>
    <row r="186" spans="1:10" s="199" customFormat="1" ht="85.5" customHeight="1" x14ac:dyDescent="0.2">
      <c r="A186" s="31" t="s">
        <v>45</v>
      </c>
      <c r="B186" s="43" t="s">
        <v>949</v>
      </c>
      <c r="C186" s="105" t="s">
        <v>987</v>
      </c>
      <c r="D186" s="85" t="s">
        <v>145</v>
      </c>
      <c r="E186" s="86" t="s">
        <v>995</v>
      </c>
      <c r="F186" s="119">
        <v>23932194.52</v>
      </c>
      <c r="G186" s="88" t="s">
        <v>50</v>
      </c>
      <c r="H186" s="88" t="s">
        <v>811</v>
      </c>
      <c r="I186" s="85"/>
      <c r="J186" s="119"/>
    </row>
    <row r="187" spans="1:10" s="200" customFormat="1" ht="48" x14ac:dyDescent="0.2">
      <c r="A187" s="192" t="s">
        <v>46</v>
      </c>
      <c r="B187" s="39" t="s">
        <v>1041</v>
      </c>
      <c r="C187" s="40" t="s">
        <v>512</v>
      </c>
      <c r="D187" s="214"/>
      <c r="E187" s="89"/>
      <c r="F187" s="215">
        <v>6760844.9500000002</v>
      </c>
      <c r="G187" s="216" t="s">
        <v>204</v>
      </c>
      <c r="H187" s="91" t="s">
        <v>811</v>
      </c>
      <c r="I187" s="54"/>
      <c r="J187" s="215"/>
    </row>
    <row r="188" spans="1:10" s="198" customFormat="1" ht="76.5" x14ac:dyDescent="0.2">
      <c r="A188" s="31" t="s">
        <v>45</v>
      </c>
      <c r="B188" s="43" t="s">
        <v>950</v>
      </c>
      <c r="C188" s="105" t="s">
        <v>991</v>
      </c>
      <c r="D188" s="105" t="s">
        <v>145</v>
      </c>
      <c r="E188" s="123" t="s">
        <v>990</v>
      </c>
      <c r="F188" s="119">
        <v>4328063.7</v>
      </c>
      <c r="G188" s="124" t="s">
        <v>294</v>
      </c>
      <c r="H188" s="125" t="s">
        <v>535</v>
      </c>
      <c r="I188" s="20"/>
      <c r="J188" s="23"/>
    </row>
    <row r="189" spans="1:10" s="200" customFormat="1" ht="48" x14ac:dyDescent="0.2">
      <c r="A189" s="192" t="s">
        <v>46</v>
      </c>
      <c r="B189" s="39" t="s">
        <v>1042</v>
      </c>
      <c r="C189" s="40" t="s">
        <v>600</v>
      </c>
      <c r="D189" s="9"/>
      <c r="E189" s="21" t="s">
        <v>1015</v>
      </c>
      <c r="F189" s="12">
        <v>1442687.9</v>
      </c>
      <c r="G189" s="216" t="s">
        <v>992</v>
      </c>
      <c r="H189" s="14" t="s">
        <v>535</v>
      </c>
      <c r="I189" s="54"/>
      <c r="J189" s="215"/>
    </row>
    <row r="190" spans="1:10" x14ac:dyDescent="0.2">
      <c r="A190" s="169"/>
      <c r="B190" s="170"/>
      <c r="C190" s="171"/>
      <c r="D190" s="172"/>
      <c r="E190" s="173"/>
      <c r="F190" s="126"/>
      <c r="G190" s="174"/>
      <c r="H190" s="172"/>
      <c r="I190" s="172"/>
      <c r="J190" s="175"/>
    </row>
    <row r="191" spans="1:10" x14ac:dyDescent="0.2">
      <c r="A191" s="142"/>
    </row>
    <row r="192" spans="1:10" x14ac:dyDescent="0.2">
      <c r="A192" s="142" t="s">
        <v>1051</v>
      </c>
    </row>
    <row r="193" spans="1:1" x14ac:dyDescent="0.2">
      <c r="A193" s="156" t="s">
        <v>1044</v>
      </c>
    </row>
  </sheetData>
  <mergeCells count="56">
    <mergeCell ref="K152:L152"/>
    <mergeCell ref="A145:A146"/>
    <mergeCell ref="I110:I111"/>
    <mergeCell ref="J110:J111"/>
    <mergeCell ref="B110:B111"/>
    <mergeCell ref="D110:D111"/>
    <mergeCell ref="F110:F111"/>
    <mergeCell ref="H110:H111"/>
    <mergeCell ref="K113:P113"/>
    <mergeCell ref="A134:A136"/>
    <mergeCell ref="H113:H114"/>
    <mergeCell ref="I113:I114"/>
    <mergeCell ref="J113:J114"/>
    <mergeCell ref="A126:A129"/>
    <mergeCell ref="A141:A143"/>
    <mergeCell ref="I66:J66"/>
    <mergeCell ref="A65:A66"/>
    <mergeCell ref="B65:B66"/>
    <mergeCell ref="C65:C66"/>
    <mergeCell ref="D65:D66"/>
    <mergeCell ref="E65:E66"/>
    <mergeCell ref="F65:F66"/>
    <mergeCell ref="G65:G66"/>
    <mergeCell ref="H65:H66"/>
    <mergeCell ref="A41:A44"/>
    <mergeCell ref="A82:A85"/>
    <mergeCell ref="A96:A97"/>
    <mergeCell ref="A61:A64"/>
    <mergeCell ref="A6:A9"/>
    <mergeCell ref="A11:A14"/>
    <mergeCell ref="A17:A19"/>
    <mergeCell ref="A26:A29"/>
    <mergeCell ref="A67:A70"/>
    <mergeCell ref="A46:A49"/>
    <mergeCell ref="A92:A94"/>
    <mergeCell ref="A21:A24"/>
    <mergeCell ref="A32:A34"/>
    <mergeCell ref="A36:A38"/>
    <mergeCell ref="A56:A58"/>
    <mergeCell ref="A51:A54"/>
    <mergeCell ref="A172:A173"/>
    <mergeCell ref="A169:A170"/>
    <mergeCell ref="A155:A156"/>
    <mergeCell ref="A148:A149"/>
    <mergeCell ref="A163:A165"/>
    <mergeCell ref="A158:A159"/>
    <mergeCell ref="A72:A75"/>
    <mergeCell ref="A77:A80"/>
    <mergeCell ref="A87:A88"/>
    <mergeCell ref="A89:A90"/>
    <mergeCell ref="A99:A102"/>
    <mergeCell ref="A105:A107"/>
    <mergeCell ref="A110:A114"/>
    <mergeCell ref="A117:A119"/>
    <mergeCell ref="A121:A123"/>
    <mergeCell ref="A131:A132"/>
  </mergeCells>
  <pageMargins left="0.31496062992125984" right="0.23622047244094491" top="0.59055118110236227" bottom="0.55118110236220474" header="0.31496062992125984" footer="0.31496062992125984"/>
  <pageSetup scale="90" firstPageNumber="26" orientation="landscape" useFirstPageNumber="1" r:id="rId1"/>
  <headerFooter alignWithMargins="0">
    <oddFooter>&amp;R&amp;P</oddFooter>
  </headerFooter>
  <rowBreaks count="2" manualBreakCount="2">
    <brk id="44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9:K335"/>
  <sheetViews>
    <sheetView workbookViewId="0">
      <selection activeCell="R13" sqref="R13:R14"/>
    </sheetView>
  </sheetViews>
  <sheetFormatPr defaultRowHeight="12.75" x14ac:dyDescent="0.2"/>
  <sheetData>
    <row r="309" spans="1:10" x14ac:dyDescent="0.2">
      <c r="A309" s="285"/>
    </row>
    <row r="310" spans="1:10" x14ac:dyDescent="0.2">
      <c r="A310" s="285"/>
    </row>
    <row r="315" spans="1:10" x14ac:dyDescent="0.2">
      <c r="I315" s="118" t="s">
        <v>574</v>
      </c>
    </row>
    <row r="318" spans="1:10" x14ac:dyDescent="0.2">
      <c r="C318" s="116" t="s">
        <v>719</v>
      </c>
      <c r="J318" s="113"/>
    </row>
    <row r="320" spans="1:10" x14ac:dyDescent="0.2">
      <c r="C320" s="115" t="s">
        <v>718</v>
      </c>
    </row>
    <row r="325" spans="1:11" x14ac:dyDescent="0.2">
      <c r="C325" s="114"/>
    </row>
    <row r="329" spans="1:11" ht="191.25" x14ac:dyDescent="0.2">
      <c r="A329" s="113"/>
      <c r="B329" s="113"/>
      <c r="C329" s="117" t="s">
        <v>721</v>
      </c>
      <c r="D329" s="113"/>
      <c r="E329" s="113"/>
      <c r="F329" s="113"/>
      <c r="G329" s="113"/>
      <c r="H329" s="113"/>
      <c r="I329" s="113"/>
      <c r="J329" s="113"/>
      <c r="K329" s="113"/>
    </row>
    <row r="330" spans="1:11" x14ac:dyDescent="0.2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1:11" x14ac:dyDescent="0.2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1:11" x14ac:dyDescent="0.2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1:11" ht="21" customHeight="1" x14ac:dyDescent="0.2"/>
    <row r="334" spans="1:11" x14ac:dyDescent="0.2">
      <c r="A334" s="112" t="s">
        <v>717</v>
      </c>
    </row>
    <row r="335" spans="1:11" x14ac:dyDescent="0.2">
      <c r="A335" s="112" t="s">
        <v>568</v>
      </c>
    </row>
  </sheetData>
  <mergeCells count="1">
    <mergeCell ref="A309:A3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UGOVORI O JN</vt:lpstr>
      <vt:lpstr>REALIZACIJA OS</vt:lpstr>
      <vt:lpstr>Sheet1</vt:lpstr>
      <vt:lpstr>'REALIZACIJA OS'!Print_Area</vt:lpstr>
      <vt:lpstr>'UGOVORI O JN'!Print_Area</vt:lpstr>
      <vt:lpstr>'REALIZACIJA OS'!Print_Titles</vt:lpstr>
      <vt:lpstr>'UGOVORI O JN'!Print_Titles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Ivaniš Zdjelar Vanja</dc:creator>
  <cp:lastModifiedBy>Stoiljkovic_Lea</cp:lastModifiedBy>
  <cp:lastPrinted>2018-06-05T11:56:32Z</cp:lastPrinted>
  <dcterms:created xsi:type="dcterms:W3CDTF">1996-10-14T23:33:28Z</dcterms:created>
  <dcterms:modified xsi:type="dcterms:W3CDTF">2018-09-07T12:08:51Z</dcterms:modified>
</cp:coreProperties>
</file>