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ac_ivica\Downloads\"/>
    </mc:Choice>
  </mc:AlternateContent>
  <bookViews>
    <workbookView xWindow="0" yWindow="0" windowWidth="19200" windowHeight="11595"/>
  </bookViews>
  <sheets>
    <sheet name="NAŠA TABLICA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79" i="1"/>
  <c r="B78" i="1"/>
  <c r="B77" i="1"/>
  <c r="B76" i="1"/>
  <c r="B75" i="1"/>
  <c r="B74" i="1"/>
  <c r="B73" i="1"/>
  <c r="B72" i="1"/>
  <c r="B71" i="1"/>
  <c r="B70" i="1"/>
  <c r="B69" i="1"/>
  <c r="B68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4" i="1"/>
  <c r="B3" i="1"/>
</calcChain>
</file>

<file path=xl/sharedStrings.xml><?xml version="1.0" encoding="utf-8"?>
<sst xmlns="http://schemas.openxmlformats.org/spreadsheetml/2006/main" count="11" uniqueCount="11">
  <si>
    <t>ZGRADE U VEĆINSKOM I 100 % VLASNIŠTVU GRADA RIJEKE</t>
  </si>
  <si>
    <t>STANJE ZAJEDNIČKE PRIČUVE</t>
  </si>
  <si>
    <t>RBR</t>
  </si>
  <si>
    <t>ADRESA</t>
  </si>
  <si>
    <t>ZANONOVA 1</t>
  </si>
  <si>
    <t>SPLITSKA 2</t>
  </si>
  <si>
    <t>TRG REPUBLIKE HRVATSKE 2</t>
  </si>
  <si>
    <t>JADRANSKI TRG 1</t>
  </si>
  <si>
    <t>JOŽE VLAHOVIĆA 2/A, POD JELŠUN 8</t>
  </si>
  <si>
    <t>LUKI 7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</si>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</sst>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3" fillId="3" borderId="1" xfId="1" applyNumberFormat="1" applyFont="1" applyFill="1" applyBorder="1" applyAlignment="1">
      <alignment horizontal="center" vertical="center" wrapText="1"/>
    </xf>
    <xf numFmtId="0" fontId="1" fillId="0" borderId="0" xfId="1"/>
    <xf numFmtId="0" fontId="2" fillId="0" borderId="1" xfId="1" applyFont="1" applyBorder="1" applyAlignment="1">
      <alignment wrapText="1"/>
    </xf>
    <xf numFmtId="0" fontId="1" fillId="0" borderId="0" xfId="1" applyAlignment="1">
      <alignment wrapText="1"/>
    </xf>
    <xf numFmtId="0" fontId="1" fillId="0" borderId="1" xfId="1" applyBorder="1"/>
    <xf numFmtId="164" fontId="1" fillId="0" borderId="1" xfId="1" applyNumberFormat="1" applyBorder="1"/>
    <xf numFmtId="0" fontId="1" fillId="0" borderId="1" xfId="1" applyFill="1" applyBorder="1"/>
    <xf numFmtId="164" fontId="1" fillId="0" borderId="1" xfId="1" applyNumberFormat="1" applyFill="1" applyBorder="1"/>
    <xf numFmtId="164" fontId="4" fillId="0" borderId="0" xfId="0" applyNumberFormat="1" applyFont="1"/>
    <xf numFmtId="0" fontId="1" fillId="0" borderId="0" xfId="1" applyFill="1"/>
    <xf numFmtId="0" fontId="2" fillId="4" borderId="1" xfId="1" applyFont="1" applyFill="1" applyBorder="1" applyAlignment="1">
      <alignment horizontal="right"/>
    </xf>
    <xf numFmtId="164" fontId="2" fillId="4" borderId="1" xfId="1" applyNumberFormat="1" applyFont="1" applyFill="1" applyBorder="1"/>
    <xf numFmtId="164" fontId="1" fillId="0" borderId="0" xfId="1" applyNumberFormat="1"/>
    <xf numFmtId="0" fontId="3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6"/>
  <sheetViews>
    <sheetView tabSelected="1" workbookViewId="0">
      <selection activeCell="C152" sqref="C152"/>
    </sheetView>
  </sheetViews>
  <sheetFormatPr defaultRowHeight="15" x14ac:dyDescent="0.25"/>
  <cols>
    <col min="1" max="1" width="4.42578125" style="2" bestFit="1" customWidth="1"/>
    <col min="2" max="2" width="86" style="2" customWidth="1"/>
    <col min="3" max="3" width="38.5703125" style="13" customWidth="1"/>
    <col min="4" max="16384" width="9.140625" style="2"/>
  </cols>
  <sheetData>
    <row r="1" spans="1:3" ht="37.5" customHeight="1" x14ac:dyDescent="0.25">
      <c r="A1" s="14" t="s">
        <v>0</v>
      </c>
      <c r="B1" s="14"/>
      <c r="C1" s="1" t="s">
        <v>1</v>
      </c>
    </row>
    <row r="2" spans="1:3" s="4" customFormat="1" ht="26.25" customHeight="1" x14ac:dyDescent="0.25">
      <c r="A2" s="3" t="s">
        <v>2</v>
      </c>
      <c r="B2" s="3" t="s">
        <v>3</v>
      </c>
    </row>
    <row r="3" spans="1:3" x14ac:dyDescent="0.25">
      <c r="A3" s="5">
        <v>1</v>
      </c>
      <c r="B3" s="5" t="str">
        <f>"ADAMIĆEVA 16, 16/A"</f>
        <v>ADAMIĆEVA 16, 16/A</v>
      </c>
      <c r="C3" s="6">
        <v>22501.040000000001</v>
      </c>
    </row>
    <row r="4" spans="1:3" x14ac:dyDescent="0.25">
      <c r="A4" s="5">
        <v>2</v>
      </c>
      <c r="B4" s="5" t="str">
        <f>"ADAMIĆEVA 17, RIVA 10"</f>
        <v>ADAMIĆEVA 17, RIVA 10</v>
      </c>
      <c r="C4" s="6">
        <v>789683.59</v>
      </c>
    </row>
    <row r="5" spans="1:3" x14ac:dyDescent="0.25">
      <c r="A5" s="5">
        <v>3</v>
      </c>
      <c r="B5" s="5" t="s">
        <v>4</v>
      </c>
      <c r="C5" s="6">
        <v>55173.08</v>
      </c>
    </row>
    <row r="6" spans="1:3" x14ac:dyDescent="0.25">
      <c r="A6" s="5">
        <v>4</v>
      </c>
      <c r="B6" s="5" t="s">
        <v>5</v>
      </c>
      <c r="C6" s="6">
        <v>287830.23</v>
      </c>
    </row>
    <row r="7" spans="1:3" x14ac:dyDescent="0.25">
      <c r="A7" s="5">
        <v>5</v>
      </c>
      <c r="B7" s="5" t="s">
        <v>6</v>
      </c>
      <c r="C7" s="6">
        <v>17543.810000000001</v>
      </c>
    </row>
    <row r="8" spans="1:3" x14ac:dyDescent="0.25">
      <c r="A8" s="5">
        <v>6</v>
      </c>
      <c r="B8" s="5" t="s">
        <v>7</v>
      </c>
      <c r="C8" s="6">
        <v>118395.14</v>
      </c>
    </row>
    <row r="9" spans="1:3" x14ac:dyDescent="0.25">
      <c r="A9" s="5">
        <v>7</v>
      </c>
      <c r="B9" s="5" t="str">
        <f>"ALESSANDRA MANZONIA 5, 5/A, 5/B, 5/C, 5/1"</f>
        <v>ALESSANDRA MANZONIA 5, 5/A, 5/B, 5/C, 5/1</v>
      </c>
      <c r="C9" s="6">
        <v>138887.64000000001</v>
      </c>
    </row>
    <row r="10" spans="1:3" x14ac:dyDescent="0.25">
      <c r="A10" s="5">
        <v>8</v>
      </c>
      <c r="B10" s="5" t="str">
        <f>"ANDREE BENUSSIA 3"</f>
        <v>ANDREE BENUSSIA 3</v>
      </c>
      <c r="C10" s="6">
        <v>48172.28</v>
      </c>
    </row>
    <row r="11" spans="1:3" x14ac:dyDescent="0.25">
      <c r="A11" s="5">
        <v>9</v>
      </c>
      <c r="B11" s="5" t="str">
        <f>"ANTUNA BARCA 2/A, FRANJE ČANDEKA 32, 32/A, 32/B, 32/C, 32/D, 32/E, 32/F, 32/G, 32/H, 32/I, 32/J, 32/K"</f>
        <v>ANTUNA BARCA 2/A, FRANJE ČANDEKA 32, 32/A, 32/B, 32/C, 32/D, 32/E, 32/F, 32/G, 32/H, 32/I, 32/J, 32/K</v>
      </c>
      <c r="C11" s="6">
        <v>86889.07</v>
      </c>
    </row>
    <row r="12" spans="1:3" x14ac:dyDescent="0.25">
      <c r="A12" s="5">
        <v>10</v>
      </c>
      <c r="B12" s="5" t="str">
        <f>"ANTUNA MARČELJE VIŠKOVIĆA 14"</f>
        <v>ANTUNA MARČELJE VIŠKOVIĆA 14</v>
      </c>
      <c r="C12" s="6">
        <v>1671.61</v>
      </c>
    </row>
    <row r="13" spans="1:3" x14ac:dyDescent="0.25">
      <c r="A13" s="5">
        <v>11</v>
      </c>
      <c r="B13" s="5" t="str">
        <f>"ANTUNA MIHIĆA 2/A, 2/B, 2/C, 2/D, 2/E, 2/F, 2/G"</f>
        <v>ANTUNA MIHIĆA 2/A, 2/B, 2/C, 2/D, 2/E, 2/F, 2/G</v>
      </c>
      <c r="C13" s="6">
        <v>37991.96</v>
      </c>
    </row>
    <row r="14" spans="1:3" x14ac:dyDescent="0.25">
      <c r="A14" s="5">
        <v>12</v>
      </c>
      <c r="B14" s="5" t="str">
        <f>"AVELINA TURKA 3"</f>
        <v>AVELINA TURKA 3</v>
      </c>
      <c r="C14" s="6">
        <v>9122.44</v>
      </c>
    </row>
    <row r="15" spans="1:3" x14ac:dyDescent="0.25">
      <c r="A15" s="5">
        <v>13</v>
      </c>
      <c r="B15" s="5" t="str">
        <f>"BAKARSKA 4"</f>
        <v>BAKARSKA 4</v>
      </c>
      <c r="C15" s="6">
        <v>8174.35</v>
      </c>
    </row>
    <row r="16" spans="1:3" x14ac:dyDescent="0.25">
      <c r="A16" s="5">
        <v>14</v>
      </c>
      <c r="B16" s="5" t="str">
        <f>"BAŠTIJANOVA 13, 13/A, 13/B"</f>
        <v>BAŠTIJANOVA 13, 13/A, 13/B</v>
      </c>
      <c r="C16" s="6">
        <v>6749.54</v>
      </c>
    </row>
    <row r="17" spans="1:3" x14ac:dyDescent="0.25">
      <c r="A17" s="5">
        <v>15</v>
      </c>
      <c r="B17" s="5" t="str">
        <f>"BAŠTIJANOVA 58/A, 58/B, VJENCESLAVA NOVAKA 15, 15/A"</f>
        <v>BAŠTIJANOVA 58/A, 58/B, VJENCESLAVA NOVAKA 15, 15/A</v>
      </c>
      <c r="C17" s="6">
        <v>11793.78</v>
      </c>
    </row>
    <row r="18" spans="1:3" x14ac:dyDescent="0.25">
      <c r="A18" s="5">
        <v>16</v>
      </c>
      <c r="B18" s="5" t="str">
        <f>"BLAŽA POLIĆA 2, 2/A, KREŠIMIROVA 18"</f>
        <v>BLAŽA POLIĆA 2, 2/A, KREŠIMIROVA 18</v>
      </c>
      <c r="C18" s="6">
        <v>390950.61</v>
      </c>
    </row>
    <row r="19" spans="1:3" x14ac:dyDescent="0.25">
      <c r="A19" s="5">
        <v>17</v>
      </c>
      <c r="B19" s="5" t="str">
        <f>"BLAŽA POLIĆA 3, 3/A, 3/B, 3/1"</f>
        <v>BLAŽA POLIĆA 3, 3/A, 3/B, 3/1</v>
      </c>
      <c r="C19" s="6">
        <v>85746.52</v>
      </c>
    </row>
    <row r="20" spans="1:3" x14ac:dyDescent="0.25">
      <c r="A20" s="5">
        <v>18</v>
      </c>
      <c r="B20" s="5" t="str">
        <f>"BRAČKA 3"</f>
        <v>BRAČKA 3</v>
      </c>
      <c r="C20" s="6">
        <v>5218.51</v>
      </c>
    </row>
    <row r="21" spans="1:3" x14ac:dyDescent="0.25">
      <c r="A21" s="7">
        <v>19</v>
      </c>
      <c r="B21" s="7" t="str">
        <f>"BRAČKA 10, 12"</f>
        <v>BRAČKA 10, 12</v>
      </c>
      <c r="C21" s="8">
        <v>1694.58</v>
      </c>
    </row>
    <row r="22" spans="1:3" x14ac:dyDescent="0.25">
      <c r="A22" s="5">
        <v>20</v>
      </c>
      <c r="B22" s="5" t="str">
        <f>"BRAĆE BRANCHETTA 42"</f>
        <v>BRAĆE BRANCHETTA 42</v>
      </c>
      <c r="C22" s="6">
        <v>13807.56</v>
      </c>
    </row>
    <row r="23" spans="1:3" x14ac:dyDescent="0.25">
      <c r="A23" s="5">
        <v>21</v>
      </c>
      <c r="B23" s="5" t="str">
        <f>"BRAĆE FUĆAK 2"</f>
        <v>BRAĆE FUĆAK 2</v>
      </c>
      <c r="C23" s="6">
        <v>7174.26</v>
      </c>
    </row>
    <row r="24" spans="1:3" s="10" customFormat="1" x14ac:dyDescent="0.25">
      <c r="A24" s="7">
        <v>22</v>
      </c>
      <c r="B24" s="7" t="str">
        <f>"BRAĆE HORVATIĆ 14, 16"</f>
        <v>BRAĆE HORVATIĆ 14, 16</v>
      </c>
      <c r="C24" s="9">
        <v>41521.24</v>
      </c>
    </row>
    <row r="25" spans="1:3" x14ac:dyDescent="0.25">
      <c r="A25" s="7">
        <v>23</v>
      </c>
      <c r="B25" s="7" t="str">
        <f>"BRAJDICA 4"</f>
        <v>BRAJDICA 4</v>
      </c>
      <c r="C25" s="8">
        <v>13768.79</v>
      </c>
    </row>
    <row r="26" spans="1:3" x14ac:dyDescent="0.25">
      <c r="A26" s="5">
        <v>24</v>
      </c>
      <c r="B26" s="5" t="str">
        <f>"BRANIMIRA MARKOVIĆA 1"</f>
        <v>BRANIMIRA MARKOVIĆA 1</v>
      </c>
      <c r="C26" s="6">
        <v>103720.33</v>
      </c>
    </row>
    <row r="27" spans="1:3" x14ac:dyDescent="0.25">
      <c r="A27" s="5">
        <v>25</v>
      </c>
      <c r="B27" s="5" t="str">
        <f>"BRANIMIRA MARKOVIĆA 3"</f>
        <v>BRANIMIRA MARKOVIĆA 3</v>
      </c>
      <c r="C27" s="6">
        <v>87777.99</v>
      </c>
    </row>
    <row r="28" spans="1:3" x14ac:dyDescent="0.25">
      <c r="A28" s="5">
        <v>26</v>
      </c>
      <c r="B28" s="5" t="str">
        <f>"BRANIMIRA MARKOVIĆA 5"</f>
        <v>BRANIMIRA MARKOVIĆA 5</v>
      </c>
      <c r="C28" s="6">
        <v>74121.490000000005</v>
      </c>
    </row>
    <row r="29" spans="1:3" x14ac:dyDescent="0.25">
      <c r="A29" s="5">
        <v>27</v>
      </c>
      <c r="B29" s="5" t="str">
        <f>"BRANIMIRA MARKOVIĆA 7, 7/A"</f>
        <v>BRANIMIRA MARKOVIĆA 7, 7/A</v>
      </c>
      <c r="C29" s="6">
        <v>106751.05</v>
      </c>
    </row>
    <row r="30" spans="1:3" x14ac:dyDescent="0.25">
      <c r="A30" s="5">
        <v>28</v>
      </c>
      <c r="B30" s="5" t="str">
        <f>"BRANIMIRA MARKOVIĆA 9, 9/A, 9/B"</f>
        <v>BRANIMIRA MARKOVIĆA 9, 9/A, 9/B</v>
      </c>
      <c r="C30" s="6">
        <v>35599.129999999997</v>
      </c>
    </row>
    <row r="31" spans="1:3" x14ac:dyDescent="0.25">
      <c r="A31" s="5">
        <v>29</v>
      </c>
      <c r="B31" s="5" t="str">
        <f>"BRANIMIRA MARKOVIĆA 11"</f>
        <v>BRANIMIRA MARKOVIĆA 11</v>
      </c>
      <c r="C31" s="6">
        <v>33600.559999999998</v>
      </c>
    </row>
    <row r="32" spans="1:3" x14ac:dyDescent="0.25">
      <c r="A32" s="5">
        <v>30</v>
      </c>
      <c r="B32" s="5" t="str">
        <f>"BRANIMIRA MARKOVIĆA 15"</f>
        <v>BRANIMIRA MARKOVIĆA 15</v>
      </c>
      <c r="C32" s="6">
        <v>67966.179999999993</v>
      </c>
    </row>
    <row r="33" spans="1:3" x14ac:dyDescent="0.25">
      <c r="A33" s="5">
        <v>31</v>
      </c>
      <c r="B33" s="5" t="str">
        <f>"BUJSKA 2"</f>
        <v>BUJSKA 2</v>
      </c>
      <c r="C33" s="6">
        <v>9111.7099999999991</v>
      </c>
    </row>
    <row r="34" spans="1:3" x14ac:dyDescent="0.25">
      <c r="A34" s="5">
        <v>32</v>
      </c>
      <c r="B34" s="5" t="str">
        <f>"CIOTTINA 19, 19/A"</f>
        <v>CIOTTINA 19, 19/A</v>
      </c>
      <c r="C34" s="6">
        <v>102975.5</v>
      </c>
    </row>
    <row r="35" spans="1:3" x14ac:dyDescent="0.25">
      <c r="A35" s="5">
        <v>33</v>
      </c>
      <c r="B35" s="5" t="str">
        <f>"CIOTTINA 21"</f>
        <v>CIOTTINA 21</v>
      </c>
      <c r="C35" s="6">
        <v>103493.22</v>
      </c>
    </row>
    <row r="36" spans="1:3" x14ac:dyDescent="0.25">
      <c r="A36" s="5">
        <v>34</v>
      </c>
      <c r="B36" s="5" t="str">
        <f>"CORRADA ILIJASSICHA 2"</f>
        <v>CORRADA ILIJASSICHA 2</v>
      </c>
      <c r="C36" s="6">
        <v>24751.14</v>
      </c>
    </row>
    <row r="37" spans="1:3" x14ac:dyDescent="0.25">
      <c r="A37" s="5">
        <v>35</v>
      </c>
      <c r="B37" s="5" t="str">
        <f>"CORRADA ILIJASSICHA 23/1"</f>
        <v>CORRADA ILIJASSICHA 23/1</v>
      </c>
      <c r="C37" s="6">
        <v>4940.6899999999996</v>
      </c>
    </row>
    <row r="38" spans="1:3" x14ac:dyDescent="0.25">
      <c r="A38" s="5">
        <v>36</v>
      </c>
      <c r="B38" s="5" t="str">
        <f>"CVETKOV TRG 1"</f>
        <v>CVETKOV TRG 1</v>
      </c>
      <c r="C38" s="6">
        <v>82896.789999999994</v>
      </c>
    </row>
    <row r="39" spans="1:3" x14ac:dyDescent="0.25">
      <c r="A39" s="5">
        <v>37</v>
      </c>
      <c r="B39" s="5" t="str">
        <f>"DELTA 5"</f>
        <v>DELTA 5</v>
      </c>
      <c r="C39" s="6">
        <v>326706.68</v>
      </c>
    </row>
    <row r="40" spans="1:3" x14ac:dyDescent="0.25">
      <c r="A40" s="5">
        <v>38</v>
      </c>
      <c r="B40" s="5" t="str">
        <f>"FIUMARA 13, 13/A, 13/B, 13/C, 13/D, 13/1, PAVLA RITTERA VITEZOVIĆA 12, 12/A"</f>
        <v>FIUMARA 13, 13/A, 13/B, 13/C, 13/D, 13/1, PAVLA RITTERA VITEZOVIĆA 12, 12/A</v>
      </c>
      <c r="C40" s="6">
        <v>71241.56</v>
      </c>
    </row>
    <row r="41" spans="1:3" s="10" customFormat="1" x14ac:dyDescent="0.25">
      <c r="A41" s="7">
        <v>39</v>
      </c>
      <c r="B41" s="7" t="str">
        <f>"FRANCA PREŠERNA 30/B"</f>
        <v>FRANCA PREŠERNA 30/B</v>
      </c>
      <c r="C41" s="9">
        <v>1631.75</v>
      </c>
    </row>
    <row r="42" spans="1:3" x14ac:dyDescent="0.25">
      <c r="A42" s="5">
        <v>40</v>
      </c>
      <c r="B42" s="5" t="str">
        <f>"FRANJE RAČKOGA 36, 36/A, 36/B"</f>
        <v>FRANJE RAČKOGA 36, 36/A, 36/B</v>
      </c>
      <c r="C42" s="6">
        <v>67252.02</v>
      </c>
    </row>
    <row r="43" spans="1:3" x14ac:dyDescent="0.25">
      <c r="A43" s="5">
        <v>41</v>
      </c>
      <c r="B43" s="5" t="str">
        <f>"GRIVICA 4"</f>
        <v>GRIVICA 4</v>
      </c>
      <c r="C43" s="6">
        <v>43312.98</v>
      </c>
    </row>
    <row r="44" spans="1:3" x14ac:dyDescent="0.25">
      <c r="A44" s="5">
        <v>42</v>
      </c>
      <c r="B44" s="5" t="str">
        <f>"HAHLIĆ 17, 17/A, 17/B, 17/C"</f>
        <v>HAHLIĆ 17, 17/A, 17/B, 17/C</v>
      </c>
      <c r="C44" s="6">
        <v>1994.45</v>
      </c>
    </row>
    <row r="45" spans="1:3" x14ac:dyDescent="0.25">
      <c r="A45" s="5">
        <v>43</v>
      </c>
      <c r="B45" s="5" t="str">
        <f>"HAHLIĆ 19, 19/A"</f>
        <v>HAHLIĆ 19, 19/A</v>
      </c>
      <c r="C45" s="6">
        <v>117286.52</v>
      </c>
    </row>
    <row r="46" spans="1:3" x14ac:dyDescent="0.25">
      <c r="A46" s="5">
        <v>44</v>
      </c>
      <c r="B46" s="5" t="str">
        <f>"ISTARSKA 66"</f>
        <v>ISTARSKA 66</v>
      </c>
      <c r="C46" s="6">
        <v>6446.47</v>
      </c>
    </row>
    <row r="47" spans="1:3" s="10" customFormat="1" x14ac:dyDescent="0.25">
      <c r="A47" s="7">
        <v>45</v>
      </c>
      <c r="B47" s="7" t="str">
        <f>"IVANA ĆIKOVIĆA BELOG 3, OBITELJI SUŠANJ 9"</f>
        <v>IVANA ĆIKOVIĆA BELOG 3, OBITELJI SUŠANJ 9</v>
      </c>
      <c r="C47" s="9">
        <v>143.29</v>
      </c>
    </row>
    <row r="48" spans="1:3" x14ac:dyDescent="0.25">
      <c r="A48" s="5">
        <v>46</v>
      </c>
      <c r="B48" s="5" t="str">
        <f>"IVANA GROHOVCA 7, 7/A"</f>
        <v>IVANA GROHOVCA 7, 7/A</v>
      </c>
      <c r="C48" s="6">
        <v>61640.480000000003</v>
      </c>
    </row>
    <row r="49" spans="1:3" x14ac:dyDescent="0.25">
      <c r="A49" s="5">
        <v>47</v>
      </c>
      <c r="B49" s="5" t="str">
        <f>"IVANA ŽORŽA 28"</f>
        <v>IVANA ŽORŽA 28</v>
      </c>
      <c r="C49" s="6">
        <v>58.73</v>
      </c>
    </row>
    <row r="50" spans="1:3" x14ac:dyDescent="0.25">
      <c r="A50" s="5">
        <v>48</v>
      </c>
      <c r="B50" s="5" t="str">
        <f>"IVANA ŽORŽA 30"</f>
        <v>IVANA ŽORŽA 30</v>
      </c>
      <c r="C50" s="6">
        <v>20162.22</v>
      </c>
    </row>
    <row r="51" spans="1:3" x14ac:dyDescent="0.25">
      <c r="A51" s="5">
        <v>49</v>
      </c>
      <c r="B51" s="5" t="str">
        <f>"IVANA ŽORŽA 32"</f>
        <v>IVANA ŽORŽA 32</v>
      </c>
      <c r="C51" s="6">
        <v>8490.0400000000009</v>
      </c>
    </row>
    <row r="52" spans="1:3" x14ac:dyDescent="0.25">
      <c r="A52" s="5">
        <v>50</v>
      </c>
      <c r="B52" s="5" t="str">
        <f>"IVANA ŽORŽA 34"</f>
        <v>IVANA ŽORŽA 34</v>
      </c>
      <c r="C52" s="6">
        <v>3443.94</v>
      </c>
    </row>
    <row r="53" spans="1:3" x14ac:dyDescent="0.25">
      <c r="A53" s="5">
        <v>51</v>
      </c>
      <c r="B53" s="5" t="str">
        <f>"IVANA ŽORŽA 36"</f>
        <v>IVANA ŽORŽA 36</v>
      </c>
      <c r="C53" s="6">
        <v>3427.17</v>
      </c>
    </row>
    <row r="54" spans="1:3" x14ac:dyDescent="0.25">
      <c r="A54" s="5">
        <v>52</v>
      </c>
      <c r="B54" s="5" t="str">
        <f>"IVANA ŽORŽA 38"</f>
        <v>IVANA ŽORŽA 38</v>
      </c>
      <c r="C54" s="6">
        <v>12973.49</v>
      </c>
    </row>
    <row r="55" spans="1:3" x14ac:dyDescent="0.25">
      <c r="A55" s="5">
        <v>53</v>
      </c>
      <c r="B55" s="5" t="str">
        <f>"IVANA ŽORŽA 40"</f>
        <v>IVANA ŽORŽA 40</v>
      </c>
      <c r="C55" s="6">
        <v>1008.69</v>
      </c>
    </row>
    <row r="56" spans="1:3" x14ac:dyDescent="0.25">
      <c r="A56" s="5">
        <v>54</v>
      </c>
      <c r="B56" s="5" t="str">
        <f>"IVANA ŽORŽA 42"</f>
        <v>IVANA ŽORŽA 42</v>
      </c>
      <c r="C56" s="6">
        <v>4572.7299999999996</v>
      </c>
    </row>
    <row r="57" spans="1:3" x14ac:dyDescent="0.25">
      <c r="A57" s="5">
        <v>55</v>
      </c>
      <c r="B57" s="5" t="str">
        <f>"IVANA ŽORŽA 44"</f>
        <v>IVANA ŽORŽA 44</v>
      </c>
      <c r="C57" s="6">
        <v>22151.87</v>
      </c>
    </row>
    <row r="58" spans="1:3" x14ac:dyDescent="0.25">
      <c r="A58" s="5">
        <v>56</v>
      </c>
      <c r="B58" s="5" t="str">
        <f>"IVANA ŽORŽA 46"</f>
        <v>IVANA ŽORŽA 46</v>
      </c>
      <c r="C58" s="6">
        <v>20706.48</v>
      </c>
    </row>
    <row r="59" spans="1:3" x14ac:dyDescent="0.25">
      <c r="A59" s="5">
        <v>57</v>
      </c>
      <c r="B59" s="5" t="str">
        <f>"IVE MARINKOVIĆA 3, 3/A"</f>
        <v>IVE MARINKOVIĆA 3, 3/A</v>
      </c>
      <c r="C59" s="6">
        <v>22506.31</v>
      </c>
    </row>
    <row r="60" spans="1:3" x14ac:dyDescent="0.25">
      <c r="A60" s="5">
        <v>58</v>
      </c>
      <c r="B60" s="5" t="str">
        <f>"JADRANSKI TRG 3, TRPIMIROVA 2, 2/A, 2/B, USKI PROLAZ 2/A"</f>
        <v>JADRANSKI TRG 3, TRPIMIROVA 2, 2/A, 2/B, USKI PROLAZ 2/A</v>
      </c>
      <c r="C60" s="6">
        <v>234658.83</v>
      </c>
    </row>
    <row r="61" spans="1:3" x14ac:dyDescent="0.25">
      <c r="A61" s="5">
        <v>59</v>
      </c>
      <c r="B61" s="5" t="str">
        <f>"JADRANSKI TRG 4, 4/A, 4/B, 4/C, KRUŽNA 6/A"</f>
        <v>JADRANSKI TRG 4, 4/A, 4/B, 4/C, KRUŽNA 6/A</v>
      </c>
      <c r="C61" s="6">
        <v>159920.41</v>
      </c>
    </row>
    <row r="62" spans="1:3" x14ac:dyDescent="0.25">
      <c r="A62" s="5">
        <v>60</v>
      </c>
      <c r="B62" s="5" t="str">
        <f>"JANEZA TRDINE 3, 3/A"</f>
        <v>JANEZA TRDINE 3, 3/A</v>
      </c>
      <c r="C62" s="6">
        <v>26946.34</v>
      </c>
    </row>
    <row r="63" spans="1:3" x14ac:dyDescent="0.25">
      <c r="A63" s="5">
        <v>61</v>
      </c>
      <c r="B63" s="5" t="str">
        <f>"JANEZA TRDINE 7, 7/A, SOKOL - KULA 5"</f>
        <v>JANEZA TRDINE 7, 7/A, SOKOL - KULA 5</v>
      </c>
      <c r="C63" s="6">
        <v>35341.699999999997</v>
      </c>
    </row>
    <row r="64" spans="1:3" x14ac:dyDescent="0.25">
      <c r="A64" s="5">
        <v>62</v>
      </c>
      <c r="B64" s="5" t="str">
        <f>"JANEZA TRDINE 9, 9/A, SOKOL - KULA 5/A, TRG SVETE BARBARE 3"</f>
        <v>JANEZA TRDINE 9, 9/A, SOKOL - KULA 5/A, TRG SVETE BARBARE 3</v>
      </c>
      <c r="C64" s="6">
        <v>94053.38</v>
      </c>
    </row>
    <row r="65" spans="1:3" x14ac:dyDescent="0.25">
      <c r="A65" s="5">
        <v>63</v>
      </c>
      <c r="B65" s="5" t="str">
        <f>"JELAČIĆEV TRG 1, 2, 3, 1/A, 1/B, RIBARSKA 1/A"</f>
        <v>JELAČIĆEV TRG 1, 2, 3, 1/A, 1/B, RIBARSKA 1/A</v>
      </c>
      <c r="C65" s="6">
        <v>267060.57</v>
      </c>
    </row>
    <row r="66" spans="1:3" x14ac:dyDescent="0.25">
      <c r="A66" s="5">
        <v>64</v>
      </c>
      <c r="B66" s="5" t="str">
        <f>"JELAČIĆEV TRG 12, 12/A, PAVLA RITTERA VITEZOVIĆA 1, 1/A, 1/B, UŽARSKA 2, 2/A"</f>
        <v>JELAČIĆEV TRG 12, 12/A, PAVLA RITTERA VITEZOVIĆA 1, 1/A, 1/B, UŽARSKA 2, 2/A</v>
      </c>
      <c r="C66" s="6">
        <v>88840.69</v>
      </c>
    </row>
    <row r="67" spans="1:3" x14ac:dyDescent="0.25">
      <c r="A67" s="5">
        <v>65</v>
      </c>
      <c r="B67" s="5" t="s">
        <v>8</v>
      </c>
      <c r="C67" s="6">
        <v>51991.71</v>
      </c>
    </row>
    <row r="68" spans="1:3" x14ac:dyDescent="0.25">
      <c r="A68" s="5">
        <v>66</v>
      </c>
      <c r="B68" s="5" t="str">
        <f>"KALINA 2"</f>
        <v>KALINA 2</v>
      </c>
      <c r="C68" s="6">
        <v>29424.83</v>
      </c>
    </row>
    <row r="69" spans="1:3" s="10" customFormat="1" x14ac:dyDescent="0.25">
      <c r="A69" s="7">
        <v>67</v>
      </c>
      <c r="B69" s="7" t="str">
        <f>"KALVARIJA 8"</f>
        <v>KALVARIJA 8</v>
      </c>
      <c r="C69" s="8">
        <v>68442.61</v>
      </c>
    </row>
    <row r="70" spans="1:3" x14ac:dyDescent="0.25">
      <c r="A70" s="5">
        <v>68</v>
      </c>
      <c r="B70" s="5" t="str">
        <f>"KORZO 2/A, 2/E, 2/F"</f>
        <v>KORZO 2/A, 2/E, 2/F</v>
      </c>
      <c r="C70" s="6">
        <v>192010.97</v>
      </c>
    </row>
    <row r="71" spans="1:3" x14ac:dyDescent="0.25">
      <c r="A71" s="5">
        <v>69</v>
      </c>
      <c r="B71" s="5" t="str">
        <f>"KORZO 27, 25/A"</f>
        <v>KORZO 27, 25/A</v>
      </c>
      <c r="C71" s="6">
        <v>19885.080000000002</v>
      </c>
    </row>
    <row r="72" spans="1:3" x14ac:dyDescent="0.25">
      <c r="A72" s="5">
        <v>70</v>
      </c>
      <c r="B72" s="5" t="str">
        <f>"KORZO 36, KRUŽNA 10, 10/A"</f>
        <v>KORZO 36, KRUŽNA 10, 10/A</v>
      </c>
      <c r="C72" s="6">
        <v>42241.2</v>
      </c>
    </row>
    <row r="73" spans="1:3" x14ac:dyDescent="0.25">
      <c r="A73" s="5">
        <v>71</v>
      </c>
      <c r="B73" s="5" t="str">
        <f>"KOZALA 33"</f>
        <v>KOZALA 33</v>
      </c>
      <c r="C73" s="6">
        <v>2486.5300000000002</v>
      </c>
    </row>
    <row r="74" spans="1:3" x14ac:dyDescent="0.25">
      <c r="A74" s="5">
        <v>72</v>
      </c>
      <c r="B74" s="5" t="str">
        <f>"KOZALA 56"</f>
        <v>KOZALA 56</v>
      </c>
      <c r="C74" s="6">
        <v>19716.990000000002</v>
      </c>
    </row>
    <row r="75" spans="1:3" x14ac:dyDescent="0.25">
      <c r="A75" s="7">
        <v>73</v>
      </c>
      <c r="B75" s="7" t="str">
        <f>"KRUŽNA 4, 8/C"</f>
        <v>KRUŽNA 4, 8/C</v>
      </c>
      <c r="C75" s="8">
        <v>43036.82</v>
      </c>
    </row>
    <row r="76" spans="1:3" x14ac:dyDescent="0.25">
      <c r="A76" s="5">
        <v>74</v>
      </c>
      <c r="B76" s="5" t="str">
        <f>"KRUŽNA 6, 8, 8/A, 8/B"</f>
        <v>KRUŽNA 6, 8, 8/A, 8/B</v>
      </c>
      <c r="C76" s="6">
        <v>262586.57</v>
      </c>
    </row>
    <row r="77" spans="1:3" x14ac:dyDescent="0.25">
      <c r="A77" s="5">
        <v>75</v>
      </c>
      <c r="B77" s="5" t="str">
        <f>"KUMIČIĆEVA 50"</f>
        <v>KUMIČIĆEVA 50</v>
      </c>
      <c r="C77" s="6">
        <v>13868.72</v>
      </c>
    </row>
    <row r="78" spans="1:3" x14ac:dyDescent="0.25">
      <c r="A78" s="5">
        <v>76</v>
      </c>
      <c r="B78" s="5" t="str">
        <f>"LABINSKA 18"</f>
        <v>LABINSKA 18</v>
      </c>
      <c r="C78" s="6">
        <v>9282.19</v>
      </c>
    </row>
    <row r="79" spans="1:3" x14ac:dyDescent="0.25">
      <c r="A79" s="7">
        <v>77</v>
      </c>
      <c r="B79" s="7" t="str">
        <f>"LJUDEVITA MATEŠIĆA 8"</f>
        <v>LJUDEVITA MATEŠIĆA 8</v>
      </c>
      <c r="C79" s="8">
        <v>33921.199999999997</v>
      </c>
    </row>
    <row r="80" spans="1:3" x14ac:dyDescent="0.25">
      <c r="A80" s="5">
        <v>78</v>
      </c>
      <c r="B80" s="5" t="s">
        <v>9</v>
      </c>
      <c r="C80" s="6">
        <v>27300.17</v>
      </c>
    </row>
    <row r="81" spans="1:3" x14ac:dyDescent="0.25">
      <c r="A81" s="7">
        <v>79</v>
      </c>
      <c r="B81" s="7" t="str">
        <f>"LUKI 44"</f>
        <v>LUKI 44</v>
      </c>
      <c r="C81" s="8">
        <v>1248.75</v>
      </c>
    </row>
    <row r="82" spans="1:3" x14ac:dyDescent="0.25">
      <c r="A82" s="7">
        <v>80</v>
      </c>
      <c r="B82" s="7" t="str">
        <f>"MAROHNIĆEVA 2"</f>
        <v>MAROHNIĆEVA 2</v>
      </c>
      <c r="C82" s="8">
        <v>3553.31</v>
      </c>
    </row>
    <row r="83" spans="1:3" x14ac:dyDescent="0.25">
      <c r="A83" s="5">
        <v>81</v>
      </c>
      <c r="B83" s="5" t="str">
        <f>"MATIJE GUPCA 2, 2/A, 2/B"</f>
        <v>MATIJE GUPCA 2, 2/A, 2/B</v>
      </c>
      <c r="C83" s="6">
        <v>25274.34</v>
      </c>
    </row>
    <row r="84" spans="1:3" x14ac:dyDescent="0.25">
      <c r="A84" s="5">
        <v>82</v>
      </c>
      <c r="B84" s="5" t="str">
        <f>"MATIJE GUPCA 23, ULJARSKA 1, 3"</f>
        <v>MATIJE GUPCA 23, ULJARSKA 1, 3</v>
      </c>
      <c r="C84" s="6">
        <v>159063.87</v>
      </c>
    </row>
    <row r="85" spans="1:3" x14ac:dyDescent="0.25">
      <c r="A85" s="5">
        <v>83</v>
      </c>
      <c r="B85" s="5" t="str">
        <f>"MEŠTROVIĆEVA 24, 24/A"</f>
        <v>MEŠTROVIĆEVA 24, 24/A</v>
      </c>
      <c r="C85" s="6">
        <v>29274.34</v>
      </c>
    </row>
    <row r="86" spans="1:3" x14ac:dyDescent="0.25">
      <c r="A86" s="5">
        <v>84</v>
      </c>
      <c r="B86" s="5" t="str">
        <f>"MEŠTROVIĆEVA 26, 26/A, 26/B"</f>
        <v>MEŠTROVIĆEVA 26, 26/A, 26/B</v>
      </c>
      <c r="C86" s="6">
        <v>38446.870000000003</v>
      </c>
    </row>
    <row r="87" spans="1:3" x14ac:dyDescent="0.25">
      <c r="A87" s="5">
        <v>85</v>
      </c>
      <c r="B87" s="5" t="str">
        <f>"MEŠTROVIĆEVA 28, 28/A, 28/B"</f>
        <v>MEŠTROVIĆEVA 28, 28/A, 28/B</v>
      </c>
      <c r="C87" s="6">
        <v>69303.38</v>
      </c>
    </row>
    <row r="88" spans="1:3" x14ac:dyDescent="0.25">
      <c r="A88" s="5">
        <v>86</v>
      </c>
      <c r="B88" s="5" t="str">
        <f>"MEŠTROVIĆEVA 30, 30/A, 30/B, 30/C"</f>
        <v>MEŠTROVIĆEVA 30, 30/A, 30/B, 30/C</v>
      </c>
      <c r="C88" s="6">
        <v>39431.96</v>
      </c>
    </row>
    <row r="89" spans="1:3" x14ac:dyDescent="0.25">
      <c r="A89" s="5">
        <v>87</v>
      </c>
      <c r="B89" s="5" t="str">
        <f>"MEŠTROVIĆEVA 32"</f>
        <v>MEŠTROVIĆEVA 32</v>
      </c>
      <c r="C89" s="6">
        <v>90301.7</v>
      </c>
    </row>
    <row r="90" spans="1:3" x14ac:dyDescent="0.25">
      <c r="A90" s="5">
        <v>88</v>
      </c>
      <c r="B90" s="5" t="str">
        <f>"MEŠTROVIĆEVA 34"</f>
        <v>MEŠTROVIĆEVA 34</v>
      </c>
      <c r="C90" s="6">
        <v>32537.62</v>
      </c>
    </row>
    <row r="91" spans="1:3" x14ac:dyDescent="0.25">
      <c r="A91" s="5">
        <v>89</v>
      </c>
      <c r="B91" s="5" t="str">
        <f>"MEŠTROVIĆEVA 36"</f>
        <v>MEŠTROVIĆEVA 36</v>
      </c>
      <c r="C91" s="6">
        <v>19194.599999999999</v>
      </c>
    </row>
    <row r="92" spans="1:3" x14ac:dyDescent="0.25">
      <c r="A92" s="5">
        <v>90</v>
      </c>
      <c r="B92" s="5" t="str">
        <f>"MEŠTROVIĆEVA 38"</f>
        <v>MEŠTROVIĆEVA 38</v>
      </c>
      <c r="C92" s="6">
        <v>10202</v>
      </c>
    </row>
    <row r="93" spans="1:3" x14ac:dyDescent="0.25">
      <c r="A93" s="5">
        <v>91</v>
      </c>
      <c r="B93" s="5" t="str">
        <f>"MIHAČEVA DRAGA 23/1A, 23/1B"</f>
        <v>MIHAČEVA DRAGA 23/1A, 23/1B</v>
      </c>
      <c r="C93" s="6">
        <v>6704.63</v>
      </c>
    </row>
    <row r="94" spans="1:3" x14ac:dyDescent="0.25">
      <c r="A94" s="5">
        <v>92</v>
      </c>
      <c r="B94" s="5" t="str">
        <f>"MIHANOVIĆEVA 55, 55/A"</f>
        <v>MIHANOVIĆEVA 55, 55/A</v>
      </c>
      <c r="C94" s="6">
        <v>10510.52</v>
      </c>
    </row>
    <row r="95" spans="1:3" x14ac:dyDescent="0.25">
      <c r="A95" s="5">
        <v>93</v>
      </c>
      <c r="B95" s="5" t="str">
        <f>"MILUTINA BARAČA 18, 18/A"</f>
        <v>MILUTINA BARAČA 18, 18/A</v>
      </c>
      <c r="C95" s="6">
        <v>8968.14</v>
      </c>
    </row>
    <row r="96" spans="1:3" x14ac:dyDescent="0.25">
      <c r="A96" s="5">
        <v>94</v>
      </c>
      <c r="B96" s="5" t="str">
        <f>"MILUTINA BARAČA 19"</f>
        <v>MILUTINA BARAČA 19</v>
      </c>
      <c r="C96" s="6">
        <v>224919.01</v>
      </c>
    </row>
    <row r="97" spans="1:3" x14ac:dyDescent="0.25">
      <c r="A97" s="5">
        <v>95</v>
      </c>
      <c r="B97" s="5" t="str">
        <f>"MILUTINA BARAČA 48/A, 48/B, 48/C, 48/D, 48/E, 48/1, 48/2, 48/3, 48/4, 48/5"</f>
        <v>MILUTINA BARAČA 48/A, 48/B, 48/C, 48/D, 48/E, 48/1, 48/2, 48/3, 48/4, 48/5</v>
      </c>
      <c r="C97" s="6">
        <v>182984.35</v>
      </c>
    </row>
    <row r="98" spans="1:3" x14ac:dyDescent="0.25">
      <c r="A98" s="5">
        <v>96</v>
      </c>
      <c r="B98" s="5" t="str">
        <f>"OGULINSKA 3"</f>
        <v>OGULINSKA 3</v>
      </c>
      <c r="C98" s="6">
        <v>14635.68</v>
      </c>
    </row>
    <row r="99" spans="1:3" x14ac:dyDescent="0.25">
      <c r="A99" s="5">
        <v>97</v>
      </c>
      <c r="B99" s="5" t="str">
        <f>"OKTAVIJANA VALIĆA 21, 21/A"</f>
        <v>OKTAVIJANA VALIĆA 21, 21/A</v>
      </c>
      <c r="C99" s="6">
        <v>11109.77</v>
      </c>
    </row>
    <row r="100" spans="1:3" x14ac:dyDescent="0.25">
      <c r="A100" s="5">
        <v>98</v>
      </c>
      <c r="B100" s="5" t="str">
        <f>"OKTAVIJANA VALIĆA 81"</f>
        <v>OKTAVIJANA VALIĆA 81</v>
      </c>
      <c r="C100" s="6">
        <v>15757.21</v>
      </c>
    </row>
    <row r="101" spans="1:3" x14ac:dyDescent="0.25">
      <c r="A101" s="5">
        <v>99</v>
      </c>
      <c r="B101" s="5" t="str">
        <f>"OSJEČKA 41, 39/A, 41/A"</f>
        <v>OSJEČKA 41, 39/A, 41/A</v>
      </c>
      <c r="C101" s="6">
        <v>30502.39</v>
      </c>
    </row>
    <row r="102" spans="1:3" x14ac:dyDescent="0.25">
      <c r="A102" s="5">
        <v>100</v>
      </c>
      <c r="B102" s="5" t="str">
        <f>"PARK NIKOLE HOSTA 3"</f>
        <v>PARK NIKOLE HOSTA 3</v>
      </c>
      <c r="C102" s="6">
        <v>34621.199999999997</v>
      </c>
    </row>
    <row r="103" spans="1:3" x14ac:dyDescent="0.25">
      <c r="A103" s="5">
        <v>101</v>
      </c>
      <c r="B103" s="5" t="str">
        <f>"PAVLINSKI TRG 5, SOKOL - KULA 6/A, UŽARSKA 9, 11"</f>
        <v>PAVLINSKI TRG 5, SOKOL - KULA 6/A, UŽARSKA 9, 11</v>
      </c>
      <c r="C103" s="6">
        <v>23190.75</v>
      </c>
    </row>
    <row r="104" spans="1:3" x14ac:dyDescent="0.25">
      <c r="A104" s="5">
        <v>102</v>
      </c>
      <c r="B104" s="5" t="str">
        <f>"PODMURVICE 4"</f>
        <v>PODMURVICE 4</v>
      </c>
      <c r="C104" s="6">
        <v>46146</v>
      </c>
    </row>
    <row r="105" spans="1:3" x14ac:dyDescent="0.25">
      <c r="A105" s="5">
        <v>103</v>
      </c>
      <c r="B105" s="5" t="str">
        <f>"PODPINJOL 11"</f>
        <v>PODPINJOL 11</v>
      </c>
      <c r="C105" s="6">
        <v>4937.6000000000004</v>
      </c>
    </row>
    <row r="106" spans="1:3" x14ac:dyDescent="0.25">
      <c r="A106" s="5">
        <v>104</v>
      </c>
      <c r="B106" s="5" t="str">
        <f>"POMERIO 4, 4/A"</f>
        <v>POMERIO 4, 4/A</v>
      </c>
      <c r="C106" s="6">
        <v>16499.72</v>
      </c>
    </row>
    <row r="107" spans="1:3" x14ac:dyDescent="0.25">
      <c r="A107" s="5">
        <v>105</v>
      </c>
      <c r="B107" s="5" t="str">
        <f>"POMERIO 8, 8/A, 8/B"</f>
        <v>POMERIO 8, 8/A, 8/B</v>
      </c>
      <c r="C107" s="6">
        <v>110826.14</v>
      </c>
    </row>
    <row r="108" spans="1:3" x14ac:dyDescent="0.25">
      <c r="A108" s="5">
        <v>106</v>
      </c>
      <c r="B108" s="5" t="str">
        <f>"PRVOG MAJA 20, 20/A"</f>
        <v>PRVOG MAJA 20, 20/A</v>
      </c>
      <c r="C108" s="6">
        <v>36976.76</v>
      </c>
    </row>
    <row r="109" spans="1:3" x14ac:dyDescent="0.25">
      <c r="A109" s="5">
        <v>107</v>
      </c>
      <c r="B109" s="5" t="str">
        <f>"PULAC 20, 20/A, 20/B"</f>
        <v>PULAC 20, 20/A, 20/B</v>
      </c>
      <c r="C109" s="6">
        <v>15482.68</v>
      </c>
    </row>
    <row r="110" spans="1:3" x14ac:dyDescent="0.25">
      <c r="A110" s="5">
        <v>108</v>
      </c>
      <c r="B110" s="5" t="str">
        <f>"PULAC 23"</f>
        <v>PULAC 23</v>
      </c>
      <c r="C110" s="6">
        <v>25641.08</v>
      </c>
    </row>
    <row r="111" spans="1:3" x14ac:dyDescent="0.25">
      <c r="A111" s="7">
        <v>109</v>
      </c>
      <c r="B111" s="7" t="str">
        <f>"RIKARDA BENČIĆA 2/B"</f>
        <v>RIKARDA BENČIĆA 2/B</v>
      </c>
      <c r="C111" s="8">
        <v>1258.55</v>
      </c>
    </row>
    <row r="112" spans="1:3" x14ac:dyDescent="0.25">
      <c r="A112" s="5">
        <v>110</v>
      </c>
      <c r="B112" s="5" t="str">
        <f>"RUDOLFA TOMŠIĆA 8"</f>
        <v>RUDOLFA TOMŠIĆA 8</v>
      </c>
      <c r="C112" s="6">
        <v>842.62</v>
      </c>
    </row>
    <row r="113" spans="1:3" x14ac:dyDescent="0.25">
      <c r="A113" s="5">
        <v>111</v>
      </c>
      <c r="B113" s="5" t="str">
        <f>"RUDOLFA TOMŠIĆA 15, 15/A, 15/B"</f>
        <v>RUDOLFA TOMŠIĆA 15, 15/A, 15/B</v>
      </c>
      <c r="C113" s="6">
        <v>16845.45</v>
      </c>
    </row>
    <row r="114" spans="1:3" s="10" customFormat="1" x14ac:dyDescent="0.25">
      <c r="A114" s="7">
        <v>112</v>
      </c>
      <c r="B114" s="7" t="str">
        <f>"RUĐERA BOŠKOVIĆA 7"</f>
        <v>RUĐERA BOŠKOVIĆA 7</v>
      </c>
      <c r="C114" s="9">
        <v>520.82000000000005</v>
      </c>
    </row>
    <row r="115" spans="1:3" x14ac:dyDescent="0.25">
      <c r="A115" s="5">
        <v>113</v>
      </c>
      <c r="B115" s="5" t="str">
        <f>"RUJEVICA 1/D"</f>
        <v>RUJEVICA 1/D</v>
      </c>
      <c r="C115" s="6">
        <v>1208.02</v>
      </c>
    </row>
    <row r="116" spans="1:3" x14ac:dyDescent="0.25">
      <c r="A116" s="5">
        <v>114</v>
      </c>
      <c r="B116" s="5" t="str">
        <f>"RUŽIĆEVA 26, 26/A, 26/B, 26/C, 26/1"</f>
        <v>RUŽIĆEVA 26, 26/A, 26/B, 26/C, 26/1</v>
      </c>
      <c r="C116" s="6">
        <v>18725.03</v>
      </c>
    </row>
    <row r="117" spans="1:3" x14ac:dyDescent="0.25">
      <c r="A117" s="7">
        <v>115</v>
      </c>
      <c r="B117" s="7" t="str">
        <f>"SILVA MILENIĆA LOVRE 5"</f>
        <v>SILVA MILENIĆA LOVRE 5</v>
      </c>
      <c r="C117" s="8">
        <v>4232.3500000000004</v>
      </c>
    </row>
    <row r="118" spans="1:3" x14ac:dyDescent="0.25">
      <c r="A118" s="7">
        <v>116</v>
      </c>
      <c r="B118" s="7" t="str">
        <f>"SILVA MILENIĆA LOVRE 7"</f>
        <v>SILVA MILENIĆA LOVRE 7</v>
      </c>
      <c r="C118" s="8">
        <v>4923.75</v>
      </c>
    </row>
    <row r="119" spans="1:3" x14ac:dyDescent="0.25">
      <c r="A119" s="5">
        <v>117</v>
      </c>
      <c r="B119" s="5" t="str">
        <f>"SLAVKA TOMAŠIĆA 6"</f>
        <v>SLAVKA TOMAŠIĆA 6</v>
      </c>
      <c r="C119" s="6">
        <v>3278.06</v>
      </c>
    </row>
    <row r="120" spans="1:3" x14ac:dyDescent="0.25">
      <c r="A120" s="5">
        <v>118</v>
      </c>
      <c r="B120" s="5" t="str">
        <f>"STANKA FRANKOVIĆA 9"</f>
        <v>STANKA FRANKOVIĆA 9</v>
      </c>
      <c r="C120" s="6">
        <v>8872.85</v>
      </c>
    </row>
    <row r="121" spans="1:3" x14ac:dyDescent="0.25">
      <c r="A121" s="7">
        <v>119</v>
      </c>
      <c r="B121" s="7" t="str">
        <f>"STUBE MARKA REMSA 25/A"</f>
        <v>STUBE MARKA REMSA 25/A</v>
      </c>
      <c r="C121" s="8">
        <v>638.89</v>
      </c>
    </row>
    <row r="122" spans="1:3" x14ac:dyDescent="0.25">
      <c r="A122" s="5">
        <v>120</v>
      </c>
      <c r="B122" s="5" t="str">
        <f>"ŠETALIŠTE TRINAESTE DIVIZIJE 28, 28/A"</f>
        <v>ŠETALIŠTE TRINAESTE DIVIZIJE 28, 28/A</v>
      </c>
      <c r="C122" s="6">
        <v>120784.56</v>
      </c>
    </row>
    <row r="123" spans="1:3" x14ac:dyDescent="0.25">
      <c r="A123" s="5">
        <v>121</v>
      </c>
      <c r="B123" s="5" t="str">
        <f>"TITOV TRG 2, 2/A, 2/B, 2/C"</f>
        <v>TITOV TRG 2, 2/A, 2/B, 2/C</v>
      </c>
      <c r="C123" s="6">
        <v>13211.39</v>
      </c>
    </row>
    <row r="124" spans="1:3" x14ac:dyDescent="0.25">
      <c r="A124" s="5">
        <v>122</v>
      </c>
      <c r="B124" s="5" t="str">
        <f>"TITOV TRG 3, 3/C, 3/D"</f>
        <v>TITOV TRG 3, 3/C, 3/D</v>
      </c>
      <c r="C124" s="6">
        <v>365637.75</v>
      </c>
    </row>
    <row r="125" spans="1:3" x14ac:dyDescent="0.25">
      <c r="A125" s="5">
        <v>123</v>
      </c>
      <c r="B125" s="5" t="str">
        <f>"TIZIANOVA 6"</f>
        <v>TIZIANOVA 6</v>
      </c>
      <c r="C125" s="6">
        <v>26903.14</v>
      </c>
    </row>
    <row r="126" spans="1:3" x14ac:dyDescent="0.25">
      <c r="A126" s="5">
        <v>124</v>
      </c>
      <c r="B126" s="5" t="str">
        <f>"TRG RIJEČKE REZOLUCIJE 2"</f>
        <v>TRG RIJEČKE REZOLUCIJE 2</v>
      </c>
      <c r="C126" s="6">
        <v>164461.9</v>
      </c>
    </row>
    <row r="127" spans="1:3" x14ac:dyDescent="0.25">
      <c r="A127" s="5">
        <v>125</v>
      </c>
      <c r="B127" s="5" t="str">
        <f>"TRG SVETE BARBARE 2, 2/A, 2/B, 2/C"</f>
        <v>TRG SVETE BARBARE 2, 2/A, 2/B, 2/C</v>
      </c>
      <c r="C127" s="6">
        <v>50756.81</v>
      </c>
    </row>
    <row r="128" spans="1:3" x14ac:dyDescent="0.25">
      <c r="A128" s="5">
        <v>126</v>
      </c>
      <c r="B128" s="5" t="str">
        <f>"TRNININA 3, VERDIEVA 11, 11/A, ZAGREBAČKA 12, 12/A"</f>
        <v>TRNININA 3, VERDIEVA 11, 11/A, ZAGREBAČKA 12, 12/A</v>
      </c>
      <c r="C128" s="6">
        <v>144022.5</v>
      </c>
    </row>
    <row r="129" spans="1:3" x14ac:dyDescent="0.25">
      <c r="A129" s="5">
        <v>127</v>
      </c>
      <c r="B129" s="5" t="str">
        <f>"TRPIMIROVA 6, 6/A, 6/B, 6/C, 6/D, USKI PROLAZ 6, 8, 6/B, 8/A, 8/B"</f>
        <v>TRPIMIROVA 6, 6/A, 6/B, 6/C, 6/D, USKI PROLAZ 6, 8, 6/B, 8/A, 8/B</v>
      </c>
      <c r="C129" s="6">
        <v>236211.01</v>
      </c>
    </row>
    <row r="130" spans="1:3" x14ac:dyDescent="0.25">
      <c r="A130" s="7">
        <v>128</v>
      </c>
      <c r="B130" s="7" t="str">
        <f>"USPON LADISLAVA TOMEE 2, 2/A"</f>
        <v>USPON LADISLAVA TOMEE 2, 2/A</v>
      </c>
      <c r="C130" s="8">
        <v>75137.259999999995</v>
      </c>
    </row>
    <row r="131" spans="1:3" x14ac:dyDescent="0.25">
      <c r="A131" s="5">
        <v>129</v>
      </c>
      <c r="B131" s="5" t="str">
        <f>"USPON LADISLAVA TOMEE 9"</f>
        <v>USPON LADISLAVA TOMEE 9</v>
      </c>
      <c r="C131" s="6">
        <v>19329.57</v>
      </c>
    </row>
    <row r="132" spans="1:3" x14ac:dyDescent="0.25">
      <c r="A132" s="5">
        <v>130</v>
      </c>
      <c r="B132" s="5" t="str">
        <f>"UŽARSKA 3, 3/A"</f>
        <v>UŽARSKA 3, 3/A</v>
      </c>
      <c r="C132" s="6">
        <v>19834.29</v>
      </c>
    </row>
    <row r="133" spans="1:3" x14ac:dyDescent="0.25">
      <c r="A133" s="5">
        <v>131</v>
      </c>
      <c r="B133" s="5" t="str">
        <f>"VELEBITSKA 6"</f>
        <v>VELEBITSKA 6</v>
      </c>
      <c r="C133" s="6">
        <v>10532.59</v>
      </c>
    </row>
    <row r="134" spans="1:3" x14ac:dyDescent="0.25">
      <c r="A134" s="5">
        <v>132</v>
      </c>
      <c r="B134" s="5" t="str">
        <f>"VERDIEVA 1, 1/A, WENZELOVA 2, 3, 2/A, 3/A"</f>
        <v>VERDIEVA 1, 1/A, WENZELOVA 2, 3, 2/A, 3/A</v>
      </c>
      <c r="C134" s="6">
        <v>137299.41</v>
      </c>
    </row>
    <row r="135" spans="1:3" x14ac:dyDescent="0.25">
      <c r="A135" s="5">
        <v>133</v>
      </c>
      <c r="B135" s="5" t="str">
        <f>"VODOVODNA 20, 20/1, 20/3, 20/4, 20/6, 20/7"</f>
        <v>VODOVODNA 20, 20/1, 20/3, 20/4, 20/6, 20/7</v>
      </c>
      <c r="C135" s="6">
        <v>27353.88</v>
      </c>
    </row>
    <row r="136" spans="1:3" x14ac:dyDescent="0.25">
      <c r="A136" s="5">
        <v>134</v>
      </c>
      <c r="B136" s="5" t="str">
        <f>"VODOVODNA 35, 35/B"</f>
        <v>VODOVODNA 35, 35/B</v>
      </c>
      <c r="C136" s="6">
        <v>49244.35</v>
      </c>
    </row>
    <row r="137" spans="1:3" x14ac:dyDescent="0.25">
      <c r="A137" s="5">
        <v>135</v>
      </c>
      <c r="B137" s="5" t="str">
        <f>"VUKOVARSKA 48/1"</f>
        <v>VUKOVARSKA 48/1</v>
      </c>
      <c r="C137" s="6">
        <v>5850.32</v>
      </c>
    </row>
    <row r="138" spans="1:3" x14ac:dyDescent="0.25">
      <c r="A138" s="5">
        <v>136</v>
      </c>
      <c r="B138" s="5" t="str">
        <f>"VUKOVARSKA 53"</f>
        <v>VUKOVARSKA 53</v>
      </c>
      <c r="C138" s="6">
        <v>19.5</v>
      </c>
    </row>
    <row r="139" spans="1:3" x14ac:dyDescent="0.25">
      <c r="A139" s="5">
        <v>137</v>
      </c>
      <c r="B139" s="5" t="str">
        <f>"VUKOVARSKA 57/A"</f>
        <v>VUKOVARSKA 57/A</v>
      </c>
      <c r="C139" s="6">
        <v>12518.7</v>
      </c>
    </row>
    <row r="140" spans="1:3" x14ac:dyDescent="0.25">
      <c r="A140" s="5">
        <v>138</v>
      </c>
      <c r="B140" s="5" t="str">
        <f>"VUKOVARSKA 82, 82/A"</f>
        <v>VUKOVARSKA 82, 82/A</v>
      </c>
      <c r="C140" s="6">
        <v>51537.18</v>
      </c>
    </row>
    <row r="141" spans="1:3" x14ac:dyDescent="0.25">
      <c r="A141" s="5">
        <v>139</v>
      </c>
      <c r="B141" s="5" t="str">
        <f>"ZAMETSKA 6"</f>
        <v>ZAMETSKA 6</v>
      </c>
      <c r="C141" s="6">
        <v>41775.33</v>
      </c>
    </row>
    <row r="142" spans="1:3" x14ac:dyDescent="0.25">
      <c r="A142" s="5">
        <v>140</v>
      </c>
      <c r="B142" s="5" t="str">
        <f>"ZAMETSKA 56"</f>
        <v>ZAMETSKA 56</v>
      </c>
      <c r="C142" s="6">
        <v>2400.16</v>
      </c>
    </row>
    <row r="143" spans="1:3" x14ac:dyDescent="0.25">
      <c r="A143" s="5">
        <v>141</v>
      </c>
      <c r="B143" s="5" t="str">
        <f>"ZAMETSKA 58"</f>
        <v>ZAMETSKA 58</v>
      </c>
      <c r="C143" s="6">
        <v>10684.9</v>
      </c>
    </row>
    <row r="144" spans="1:3" x14ac:dyDescent="0.25">
      <c r="A144" s="5">
        <v>142</v>
      </c>
      <c r="B144" s="5" t="str">
        <f>"ŽABICA 7"</f>
        <v>ŽABICA 7</v>
      </c>
      <c r="C144" s="6">
        <v>38859.910000000003</v>
      </c>
    </row>
    <row r="145" spans="1:3" x14ac:dyDescent="0.25">
      <c r="A145" s="5">
        <v>143</v>
      </c>
      <c r="B145" s="5" t="str">
        <f>"ŽRTAVA FAŠIZMA 10, 10/A, 10/B, 10/C, 10/D, 10/E"</f>
        <v>ŽRTAVA FAŠIZMA 10, 10/A, 10/B, 10/C, 10/D, 10/E</v>
      </c>
      <c r="C145" s="6">
        <v>36340.79</v>
      </c>
    </row>
    <row r="146" spans="1:3" x14ac:dyDescent="0.25">
      <c r="A146" s="5"/>
      <c r="B146" s="11" t="s">
        <v>10</v>
      </c>
      <c r="C146" s="12">
        <f>SUM(C3:C145)</f>
        <v>8638642.7499999963</v>
      </c>
    </row>
  </sheetData>
  <mergeCells count="1">
    <mergeCell ref="A1:B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NAŠA 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Medica Kosanović Vanja</dc:creator>
  <cp:lastModifiedBy>Nikolac Ivica</cp:lastModifiedBy>
  <dcterms:created xsi:type="dcterms:W3CDTF">2020-11-30T12:47:30Z</dcterms:created>
  <dcterms:modified xsi:type="dcterms:W3CDTF">2020-12-03T08:54:38Z</dcterms:modified>
</cp:coreProperties>
</file>