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ukuljan_ljiljana\Desktop\AAAKUKULJAN-SVE VAŽNO\GRAD FI 2025\1-12 2025\"/>
    </mc:Choice>
  </mc:AlternateContent>
  <bookViews>
    <workbookView xWindow="0" yWindow="0" windowWidth="30720" windowHeight="132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7" l="1"/>
  <c r="E303" i="5" l="1"/>
  <c r="E302" i="5"/>
  <c r="D303" i="5"/>
  <c r="D302" i="5"/>
  <c r="D655" i="4" l="1"/>
  <c r="D654" i="4"/>
  <c r="D653" i="4"/>
  <c r="E253" i="5" l="1"/>
  <c r="E302" i="4" l="1"/>
  <c r="E738" i="4" l="1"/>
  <c r="E737" i="4"/>
  <c r="E16" i="6"/>
  <c r="E7" i="6"/>
  <c r="E661" i="4" l="1"/>
  <c r="E186" i="4" l="1"/>
  <c r="E185" i="4"/>
  <c r="E174" i="4"/>
  <c r="E182" i="4"/>
  <c r="E171" i="4"/>
  <c r="E183" i="4"/>
  <c r="E201" i="4"/>
  <c r="E197" i="4"/>
  <c r="E187" i="4"/>
  <c r="E380" i="4"/>
  <c r="E167" i="4"/>
  <c r="E166" i="4"/>
  <c r="E217" i="4"/>
  <c r="E179" i="4"/>
  <c r="E173" i="4"/>
  <c r="E162" i="4"/>
  <c r="E155" i="4"/>
  <c r="E252" i="4"/>
  <c r="E251" i="4"/>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H322" i="9"/>
  <c r="G322" i="9"/>
  <c r="F322" i="9"/>
  <c r="H321" i="9"/>
  <c r="G321" i="9"/>
  <c r="F321" i="9"/>
  <c r="E321" i="9"/>
  <c r="B321" i="9" s="1"/>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M290" i="9"/>
  <c r="L290" i="9"/>
  <c r="F290" i="9" s="1"/>
  <c r="E290" i="9"/>
  <c r="B290" i="9" s="1"/>
  <c r="M289" i="9"/>
  <c r="L289" i="9"/>
  <c r="F289" i="9" s="1"/>
  <c r="B289" i="9" s="1"/>
  <c r="E289" i="9"/>
  <c r="M288" i="9"/>
  <c r="L288" i="9"/>
  <c r="F288" i="9" s="1"/>
  <c r="B288" i="9" s="1"/>
  <c r="E288" i="9"/>
  <c r="M287" i="9"/>
  <c r="L287" i="9"/>
  <c r="F287" i="9"/>
  <c r="B287" i="9" s="1"/>
  <c r="E287" i="9"/>
  <c r="M286" i="9"/>
  <c r="L286" i="9"/>
  <c r="F286" i="9"/>
  <c r="E286" i="9"/>
  <c r="B286" i="9" s="1"/>
  <c r="M285" i="9"/>
  <c r="F285" i="9" s="1"/>
  <c r="L285" i="9"/>
  <c r="E285" i="9"/>
  <c r="M284" i="9"/>
  <c r="L284" i="9"/>
  <c r="E284" i="9"/>
  <c r="M283" i="9"/>
  <c r="L283" i="9"/>
  <c r="F283" i="9" s="1"/>
  <c r="E283" i="9"/>
  <c r="B283" i="9" s="1"/>
  <c r="M282" i="9"/>
  <c r="L282" i="9"/>
  <c r="F282" i="9" s="1"/>
  <c r="E282" i="9"/>
  <c r="M281" i="9"/>
  <c r="L281" i="9"/>
  <c r="F281" i="9" s="1"/>
  <c r="E281" i="9"/>
  <c r="B281" i="9"/>
  <c r="M280" i="9"/>
  <c r="L280" i="9"/>
  <c r="F280" i="9" s="1"/>
  <c r="B280" i="9" s="1"/>
  <c r="E280" i="9"/>
  <c r="M279" i="9"/>
  <c r="L279" i="9"/>
  <c r="F279" i="9"/>
  <c r="B279" i="9" s="1"/>
  <c r="E279" i="9"/>
  <c r="M278" i="9"/>
  <c r="L278" i="9"/>
  <c r="F278" i="9"/>
  <c r="E278" i="9"/>
  <c r="B278" i="9" s="1"/>
  <c r="M277" i="9"/>
  <c r="F277" i="9" s="1"/>
  <c r="L277" i="9"/>
  <c r="E277" i="9"/>
  <c r="B277" i="9" s="1"/>
  <c r="M276" i="9"/>
  <c r="L276" i="9"/>
  <c r="F276" i="9" s="1"/>
  <c r="E276" i="9"/>
  <c r="B276" i="9" s="1"/>
  <c r="M275" i="9"/>
  <c r="L275" i="9"/>
  <c r="F275" i="9" s="1"/>
  <c r="E275" i="9"/>
  <c r="M274" i="9"/>
  <c r="L274" i="9"/>
  <c r="F274" i="9" s="1"/>
  <c r="E274" i="9"/>
  <c r="M273" i="9"/>
  <c r="L273" i="9"/>
  <c r="F273" i="9" s="1"/>
  <c r="B273" i="9" s="1"/>
  <c r="E273" i="9"/>
  <c r="M272" i="9"/>
  <c r="L272" i="9"/>
  <c r="F272" i="9" s="1"/>
  <c r="B272" i="9" s="1"/>
  <c r="E272" i="9"/>
  <c r="M271" i="9"/>
  <c r="L271" i="9"/>
  <c r="F271" i="9"/>
  <c r="B271" i="9" s="1"/>
  <c r="E271" i="9"/>
  <c r="M270" i="9"/>
  <c r="L270" i="9"/>
  <c r="F270" i="9"/>
  <c r="E270" i="9"/>
  <c r="B270" i="9" s="1"/>
  <c r="M269" i="9"/>
  <c r="F269" i="9" s="1"/>
  <c r="L269" i="9"/>
  <c r="E269" i="9"/>
  <c r="B269" i="9" s="1"/>
  <c r="M268" i="9"/>
  <c r="L268" i="9"/>
  <c r="F268" i="9" s="1"/>
  <c r="E268" i="9"/>
  <c r="M267" i="9"/>
  <c r="L267" i="9"/>
  <c r="F267" i="9" s="1"/>
  <c r="E267" i="9"/>
  <c r="M266" i="9"/>
  <c r="L266" i="9"/>
  <c r="F266" i="9" s="1"/>
  <c r="E266" i="9"/>
  <c r="M265" i="9"/>
  <c r="L265" i="9"/>
  <c r="F265" i="9" s="1"/>
  <c r="E265" i="9"/>
  <c r="B265" i="9"/>
  <c r="M264" i="9"/>
  <c r="L264" i="9"/>
  <c r="F264" i="9" s="1"/>
  <c r="B264" i="9" s="1"/>
  <c r="E264" i="9"/>
  <c r="M263" i="9"/>
  <c r="L263" i="9"/>
  <c r="F263" i="9"/>
  <c r="B263" i="9" s="1"/>
  <c r="E263" i="9"/>
  <c r="M262" i="9"/>
  <c r="L262" i="9"/>
  <c r="F262" i="9"/>
  <c r="E262" i="9"/>
  <c r="B262" i="9" s="1"/>
  <c r="M261" i="9"/>
  <c r="F261" i="9" s="1"/>
  <c r="L261" i="9"/>
  <c r="E261" i="9"/>
  <c r="M260" i="9"/>
  <c r="L260" i="9"/>
  <c r="F260" i="9" s="1"/>
  <c r="E260" i="9"/>
  <c r="M259" i="9"/>
  <c r="L259" i="9"/>
  <c r="F259" i="9" s="1"/>
  <c r="E259" i="9"/>
  <c r="M258" i="9"/>
  <c r="L258" i="9"/>
  <c r="F258" i="9" s="1"/>
  <c r="E258" i="9"/>
  <c r="B258" i="9" s="1"/>
  <c r="M257" i="9"/>
  <c r="L257" i="9"/>
  <c r="F257" i="9" s="1"/>
  <c r="E257" i="9"/>
  <c r="B257" i="9"/>
  <c r="M256" i="9"/>
  <c r="L256" i="9"/>
  <c r="F256" i="9" s="1"/>
  <c r="B256" i="9" s="1"/>
  <c r="E256" i="9"/>
  <c r="M255" i="9"/>
  <c r="L255" i="9"/>
  <c r="F255" i="9"/>
  <c r="B255" i="9" s="1"/>
  <c r="E255" i="9"/>
  <c r="M254" i="9"/>
  <c r="L254" i="9"/>
  <c r="F254" i="9"/>
  <c r="E254" i="9"/>
  <c r="B254" i="9" s="1"/>
  <c r="M253" i="9"/>
  <c r="F253" i="9" s="1"/>
  <c r="L253" i="9"/>
  <c r="E253" i="9"/>
  <c r="B253" i="9" s="1"/>
  <c r="M252" i="9"/>
  <c r="L252" i="9"/>
  <c r="F252" i="9" s="1"/>
  <c r="E252" i="9"/>
  <c r="M251" i="9"/>
  <c r="L251" i="9"/>
  <c r="F251" i="9" s="1"/>
  <c r="E251" i="9"/>
  <c r="B251" i="9" s="1"/>
  <c r="M250" i="9"/>
  <c r="L250" i="9"/>
  <c r="F250" i="9" s="1"/>
  <c r="E250" i="9"/>
  <c r="M249" i="9"/>
  <c r="L249" i="9"/>
  <c r="F249" i="9" s="1"/>
  <c r="B249" i="9" s="1"/>
  <c r="E249" i="9"/>
  <c r="M248" i="9"/>
  <c r="L248" i="9"/>
  <c r="F248" i="9" s="1"/>
  <c r="B248" i="9" s="1"/>
  <c r="E248" i="9"/>
  <c r="M247" i="9"/>
  <c r="F247" i="9" s="1"/>
  <c r="B247" i="9" s="1"/>
  <c r="L247" i="9"/>
  <c r="E247" i="9"/>
  <c r="M246" i="9"/>
  <c r="F246" i="9" s="1"/>
  <c r="L246" i="9"/>
  <c r="E246" i="9"/>
  <c r="M245" i="9"/>
  <c r="F245" i="9" s="1"/>
  <c r="L245" i="9"/>
  <c r="E245" i="9"/>
  <c r="M244" i="9"/>
  <c r="L244" i="9"/>
  <c r="E244" i="9"/>
  <c r="M243" i="9"/>
  <c r="L243" i="9"/>
  <c r="E243" i="9"/>
  <c r="M242" i="9"/>
  <c r="L242" i="9"/>
  <c r="E242" i="9"/>
  <c r="M241" i="9"/>
  <c r="L241" i="9"/>
  <c r="E241" i="9"/>
  <c r="M240" i="9"/>
  <c r="L240" i="9"/>
  <c r="E240" i="9"/>
  <c r="M239" i="9"/>
  <c r="F239" i="9" s="1"/>
  <c r="B239" i="9" s="1"/>
  <c r="L239" i="9"/>
  <c r="E239" i="9"/>
  <c r="M238" i="9"/>
  <c r="F238" i="9" s="1"/>
  <c r="L238" i="9"/>
  <c r="E238" i="9"/>
  <c r="M237" i="9"/>
  <c r="L237" i="9"/>
  <c r="E237" i="9"/>
  <c r="M236" i="9"/>
  <c r="L236" i="9"/>
  <c r="E236" i="9"/>
  <c r="M235" i="9"/>
  <c r="L235" i="9"/>
  <c r="E235" i="9"/>
  <c r="M234" i="9"/>
  <c r="L234" i="9"/>
  <c r="F234" i="9" s="1"/>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E169" i="9" s="1"/>
  <c r="B169" i="9" s="1"/>
  <c r="F169" i="9"/>
  <c r="H168" i="9"/>
  <c r="G168" i="9"/>
  <c r="F168" i="9"/>
  <c r="H167" i="9"/>
  <c r="G167" i="9"/>
  <c r="F167" i="9"/>
  <c r="B167" i="9" s="1"/>
  <c r="E167" i="9"/>
  <c r="H166" i="9"/>
  <c r="G166" i="9"/>
  <c r="F166" i="9"/>
  <c r="H165" i="9"/>
  <c r="G165" i="9"/>
  <c r="F165" i="9"/>
  <c r="E165" i="9"/>
  <c r="B165" i="9" s="1"/>
  <c r="H164" i="9"/>
  <c r="G164" i="9"/>
  <c r="F164" i="9"/>
  <c r="E164" i="9"/>
  <c r="B164" i="9" s="1"/>
  <c r="H163" i="9"/>
  <c r="G163" i="9"/>
  <c r="E163" i="9" s="1"/>
  <c r="B163" i="9" s="1"/>
  <c r="F163" i="9"/>
  <c r="H162" i="9"/>
  <c r="G162" i="9"/>
  <c r="E162" i="9" s="1"/>
  <c r="B162" i="9" s="1"/>
  <c r="F162" i="9"/>
  <c r="H161" i="9"/>
  <c r="G161" i="9"/>
  <c r="E161" i="9" s="1"/>
  <c r="B161" i="9" s="1"/>
  <c r="F161" i="9"/>
  <c r="H160" i="9"/>
  <c r="G160" i="9"/>
  <c r="E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G154" i="9"/>
  <c r="E154" i="9" s="1"/>
  <c r="F154" i="9"/>
  <c r="B154" i="9"/>
  <c r="H153" i="9"/>
  <c r="G153" i="9"/>
  <c r="E153" i="9" s="1"/>
  <c r="B153" i="9" s="1"/>
  <c r="F153" i="9"/>
  <c r="H152" i="9"/>
  <c r="G152" i="9"/>
  <c r="E152" i="9" s="1"/>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G144" i="9"/>
  <c r="E144" i="9" s="1"/>
  <c r="F144" i="9"/>
  <c r="H143" i="9"/>
  <c r="G143" i="9"/>
  <c r="F143" i="9"/>
  <c r="E143" i="9"/>
  <c r="B143" i="9" s="1"/>
  <c r="H142" i="9"/>
  <c r="G142" i="9"/>
  <c r="E142" i="9" s="1"/>
  <c r="B142" i="9" s="1"/>
  <c r="F142" i="9"/>
  <c r="H141" i="9"/>
  <c r="G141" i="9"/>
  <c r="F141" i="9"/>
  <c r="E141" i="9"/>
  <c r="B141" i="9" s="1"/>
  <c r="H140" i="9"/>
  <c r="G140" i="9"/>
  <c r="F140" i="9"/>
  <c r="E140" i="9"/>
  <c r="B140" i="9" s="1"/>
  <c r="H139" i="9"/>
  <c r="G139" i="9"/>
  <c r="E139" i="9" s="1"/>
  <c r="B139" i="9" s="1"/>
  <c r="F139" i="9"/>
  <c r="H138" i="9"/>
  <c r="G138" i="9"/>
  <c r="E138" i="9" s="1"/>
  <c r="F138" i="9"/>
  <c r="B138" i="9"/>
  <c r="H137" i="9"/>
  <c r="G137" i="9"/>
  <c r="E137" i="9" s="1"/>
  <c r="B137" i="9" s="1"/>
  <c r="F137" i="9"/>
  <c r="H136" i="9"/>
  <c r="G136" i="9"/>
  <c r="E136" i="9" s="1"/>
  <c r="F136" i="9"/>
  <c r="H135" i="9"/>
  <c r="G135" i="9"/>
  <c r="F135" i="9"/>
  <c r="B135" i="9" s="1"/>
  <c r="E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B127" i="9" s="1"/>
  <c r="E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F122" i="9"/>
  <c r="B122" i="9"/>
  <c r="H121" i="9"/>
  <c r="G121" i="9"/>
  <c r="E121" i="9" s="1"/>
  <c r="B121" i="9" s="1"/>
  <c r="F121" i="9"/>
  <c r="H120" i="9"/>
  <c r="G120" i="9"/>
  <c r="E120" i="9" s="1"/>
  <c r="F120" i="9"/>
  <c r="H119" i="9"/>
  <c r="G119" i="9"/>
  <c r="F119" i="9"/>
  <c r="B119" i="9" s="1"/>
  <c r="E119" i="9"/>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B111" i="9" s="1"/>
  <c r="E111" i="9"/>
  <c r="H110" i="9"/>
  <c r="G110" i="9"/>
  <c r="F110" i="9"/>
  <c r="H109" i="9"/>
  <c r="G109" i="9"/>
  <c r="F109" i="9"/>
  <c r="E109" i="9"/>
  <c r="B109" i="9" s="1"/>
  <c r="H108" i="9"/>
  <c r="G108" i="9"/>
  <c r="F108" i="9"/>
  <c r="E108" i="9"/>
  <c r="B108" i="9" s="1"/>
  <c r="H107" i="9"/>
  <c r="G107" i="9"/>
  <c r="E107" i="9" s="1"/>
  <c r="B107" i="9" s="1"/>
  <c r="F107" i="9"/>
  <c r="H106" i="9"/>
  <c r="G106" i="9"/>
  <c r="E106" i="9" s="1"/>
  <c r="F106" i="9"/>
  <c r="B106" i="9"/>
  <c r="H105" i="9"/>
  <c r="G105" i="9"/>
  <c r="E105" i="9" s="1"/>
  <c r="B105" i="9" s="1"/>
  <c r="F105" i="9"/>
  <c r="H104" i="9"/>
  <c r="G104" i="9"/>
  <c r="E104" i="9" s="1"/>
  <c r="F104" i="9"/>
  <c r="H103" i="9"/>
  <c r="G103" i="9"/>
  <c r="F103" i="9"/>
  <c r="E103" i="9"/>
  <c r="B103" i="9"/>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c r="H97" i="9"/>
  <c r="G97" i="9"/>
  <c r="E97" i="9" s="1"/>
  <c r="B97" i="9" s="1"/>
  <c r="F97" i="9"/>
  <c r="H96" i="9"/>
  <c r="G96" i="9"/>
  <c r="E96" i="9" s="1"/>
  <c r="B96" i="9" s="1"/>
  <c r="F96" i="9"/>
  <c r="H95" i="9"/>
  <c r="G95" i="9"/>
  <c r="F95" i="9"/>
  <c r="E95" i="9"/>
  <c r="B95" i="9"/>
  <c r="H94" i="9"/>
  <c r="G94" i="9"/>
  <c r="E94" i="9" s="1"/>
  <c r="B94" i="9" s="1"/>
  <c r="F94" i="9"/>
  <c r="H93" i="9"/>
  <c r="G93" i="9"/>
  <c r="F93" i="9"/>
  <c r="E93" i="9"/>
  <c r="B93" i="9" s="1"/>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E85" i="9" s="1"/>
  <c r="B85" i="9" s="1"/>
  <c r="G85" i="9"/>
  <c r="F85" i="9"/>
  <c r="H84" i="9"/>
  <c r="E84" i="9" s="1"/>
  <c r="B84" i="9" s="1"/>
  <c r="G84" i="9"/>
  <c r="F84" i="9"/>
  <c r="H83" i="9"/>
  <c r="E83" i="9" s="1"/>
  <c r="B83" i="9" s="1"/>
  <c r="G83" i="9"/>
  <c r="F83" i="9"/>
  <c r="H82" i="9"/>
  <c r="G82" i="9"/>
  <c r="F82" i="9"/>
  <c r="H81" i="9"/>
  <c r="G81" i="9"/>
  <c r="F81" i="9"/>
  <c r="H80" i="9"/>
  <c r="G80" i="9"/>
  <c r="E80" i="9" s="1"/>
  <c r="B80" i="9" s="1"/>
  <c r="F80" i="9"/>
  <c r="H79" i="9"/>
  <c r="G79" i="9"/>
  <c r="F79" i="9"/>
  <c r="E79" i="9"/>
  <c r="B79" i="9"/>
  <c r="H78" i="9"/>
  <c r="G78" i="9"/>
  <c r="E78" i="9" s="1"/>
  <c r="B78" i="9" s="1"/>
  <c r="F78" i="9"/>
  <c r="H77" i="9"/>
  <c r="G77" i="9"/>
  <c r="E77" i="9" s="1"/>
  <c r="B77" i="9" s="1"/>
  <c r="F77" i="9"/>
  <c r="H76" i="9"/>
  <c r="G76" i="9"/>
  <c r="F76" i="9"/>
  <c r="E76" i="9"/>
  <c r="B76" i="9"/>
  <c r="H75" i="9"/>
  <c r="G75" i="9"/>
  <c r="E75" i="9" s="1"/>
  <c r="B75" i="9" s="1"/>
  <c r="F75" i="9"/>
  <c r="H74" i="9"/>
  <c r="G74" i="9"/>
  <c r="F74" i="9"/>
  <c r="E74" i="9"/>
  <c r="B74" i="9" s="1"/>
  <c r="H73" i="9"/>
  <c r="E73" i="9" s="1"/>
  <c r="B73" i="9" s="1"/>
  <c r="G73" i="9"/>
  <c r="F73" i="9"/>
  <c r="H72" i="9"/>
  <c r="G72" i="9"/>
  <c r="E72" i="9" s="1"/>
  <c r="B72" i="9" s="1"/>
  <c r="F72" i="9"/>
  <c r="H71" i="9"/>
  <c r="G71" i="9"/>
  <c r="F71" i="9"/>
  <c r="E71" i="9"/>
  <c r="B71" i="9"/>
  <c r="H70" i="9"/>
  <c r="G70" i="9"/>
  <c r="E70" i="9" s="1"/>
  <c r="B70" i="9" s="1"/>
  <c r="F70" i="9"/>
  <c r="H69" i="9"/>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E63" i="9"/>
  <c r="B63" i="9"/>
  <c r="H62" i="9"/>
  <c r="G62" i="9"/>
  <c r="E62" i="9" s="1"/>
  <c r="B62" i="9" s="1"/>
  <c r="F62" i="9"/>
  <c r="H61" i="9"/>
  <c r="G61" i="9"/>
  <c r="E61" i="9" s="1"/>
  <c r="B61" i="9" s="1"/>
  <c r="F61" i="9"/>
  <c r="H60" i="9"/>
  <c r="G60" i="9"/>
  <c r="F60" i="9"/>
  <c r="E60" i="9"/>
  <c r="B60" i="9"/>
  <c r="H59" i="9"/>
  <c r="G59" i="9"/>
  <c r="E59" i="9" s="1"/>
  <c r="B59" i="9" s="1"/>
  <c r="F59" i="9"/>
  <c r="H58" i="9"/>
  <c r="G58" i="9"/>
  <c r="F58" i="9"/>
  <c r="E58" i="9"/>
  <c r="B58" i="9" s="1"/>
  <c r="H57" i="9"/>
  <c r="G57" i="9"/>
  <c r="F57" i="9"/>
  <c r="H56" i="9"/>
  <c r="G56" i="9"/>
  <c r="F56" i="9"/>
  <c r="H55" i="9"/>
  <c r="E55" i="9" s="1"/>
  <c r="B55" i="9" s="1"/>
  <c r="G55" i="9"/>
  <c r="F55" i="9"/>
  <c r="H54" i="9"/>
  <c r="G54" i="9"/>
  <c r="F54" i="9"/>
  <c r="H53" i="9"/>
  <c r="G53" i="9"/>
  <c r="F53" i="9"/>
  <c r="H52" i="9"/>
  <c r="E52" i="9" s="1"/>
  <c r="B52" i="9" s="1"/>
  <c r="G52" i="9"/>
  <c r="F52" i="9"/>
  <c r="H51" i="9"/>
  <c r="G51" i="9"/>
  <c r="F51" i="9"/>
  <c r="H50" i="9"/>
  <c r="G50" i="9"/>
  <c r="F50" i="9"/>
  <c r="H49" i="9"/>
  <c r="E49" i="9" s="1"/>
  <c r="B49" i="9" s="1"/>
  <c r="G49" i="9"/>
  <c r="F49" i="9"/>
  <c r="H48" i="9"/>
  <c r="G48" i="9"/>
  <c r="F48" i="9"/>
  <c r="H47" i="9"/>
  <c r="G47" i="9"/>
  <c r="F47" i="9"/>
  <c r="B47" i="9" s="1"/>
  <c r="E47" i="9"/>
  <c r="H46" i="9"/>
  <c r="G46" i="9"/>
  <c r="F46" i="9"/>
  <c r="H45" i="9"/>
  <c r="G45" i="9"/>
  <c r="F45" i="9"/>
  <c r="H44" i="9"/>
  <c r="G44" i="9"/>
  <c r="F44" i="9"/>
  <c r="E44" i="9"/>
  <c r="B44" i="9" s="1"/>
  <c r="H43" i="9"/>
  <c r="G43" i="9"/>
  <c r="E43" i="9" s="1"/>
  <c r="B43" i="9" s="1"/>
  <c r="F43" i="9"/>
  <c r="H42" i="9"/>
  <c r="G42" i="9"/>
  <c r="F42" i="9"/>
  <c r="H41" i="9"/>
  <c r="E41" i="9" s="1"/>
  <c r="B41" i="9" s="1"/>
  <c r="G41" i="9"/>
  <c r="F41" i="9"/>
  <c r="H40" i="9"/>
  <c r="G40" i="9"/>
  <c r="F40" i="9"/>
  <c r="H39" i="9"/>
  <c r="E39" i="9" s="1"/>
  <c r="G39" i="9"/>
  <c r="F39" i="9"/>
  <c r="H38" i="9"/>
  <c r="G38" i="9"/>
  <c r="F38" i="9"/>
  <c r="H37" i="9"/>
  <c r="G37" i="9"/>
  <c r="F37" i="9"/>
  <c r="H36" i="9"/>
  <c r="G36" i="9"/>
  <c r="F36" i="9"/>
  <c r="H35" i="9"/>
  <c r="G35" i="9"/>
  <c r="E35" i="9" s="1"/>
  <c r="B35" i="9" s="1"/>
  <c r="F35" i="9"/>
  <c r="H34" i="9"/>
  <c r="G34" i="9"/>
  <c r="E34" i="9" s="1"/>
  <c r="B34" i="9" s="1"/>
  <c r="F34" i="9"/>
  <c r="H33" i="9"/>
  <c r="E33" i="9" s="1"/>
  <c r="G33" i="9"/>
  <c r="F33" i="9"/>
  <c r="B33" i="9"/>
  <c r="H32" i="9"/>
  <c r="G32" i="9"/>
  <c r="F32" i="9"/>
  <c r="H31" i="9"/>
  <c r="G31" i="9"/>
  <c r="F31" i="9"/>
  <c r="H30" i="9"/>
  <c r="G30" i="9"/>
  <c r="F30" i="9"/>
  <c r="H29" i="9"/>
  <c r="G29" i="9"/>
  <c r="F29" i="9"/>
  <c r="H28" i="9"/>
  <c r="E28" i="9" s="1"/>
  <c r="B28" i="9" s="1"/>
  <c r="G28" i="9"/>
  <c r="F28" i="9"/>
  <c r="H27" i="9"/>
  <c r="G27" i="9"/>
  <c r="F27" i="9"/>
  <c r="H26" i="9"/>
  <c r="G26" i="9"/>
  <c r="E26" i="9" s="1"/>
  <c r="B26" i="9" s="1"/>
  <c r="F26" i="9"/>
  <c r="H25" i="9"/>
  <c r="E25" i="9" s="1"/>
  <c r="B25" i="9" s="1"/>
  <c r="G25" i="9"/>
  <c r="F25" i="9"/>
  <c r="F24" i="9"/>
  <c r="F4" i="9"/>
  <c r="O3" i="9"/>
  <c r="G296" i="9" s="1"/>
  <c r="E296" i="9" s="1"/>
  <c r="B296" i="9" s="1"/>
  <c r="I3" i="9"/>
  <c r="H3" i="9"/>
  <c r="G3" i="9"/>
  <c r="D104" i="8"/>
  <c r="C1681" i="1" s="1"/>
  <c r="D97" i="8"/>
  <c r="D92" i="8"/>
  <c r="D87" i="8"/>
  <c r="D82" i="8"/>
  <c r="D77" i="8"/>
  <c r="D72" i="8"/>
  <c r="D67" i="8"/>
  <c r="D62" i="8"/>
  <c r="C1639" i="1" s="1"/>
  <c r="D57" i="8"/>
  <c r="C1634" i="1" s="1"/>
  <c r="H1634" i="1" s="1"/>
  <c r="D52" i="8"/>
  <c r="D46" i="8"/>
  <c r="D37" i="8"/>
  <c r="D27" i="8"/>
  <c r="C1604" i="1" s="1"/>
  <c r="H1604" i="1" s="1"/>
  <c r="D18" i="8"/>
  <c r="D8" i="8"/>
  <c r="C1585" i="1" s="1"/>
  <c r="E44" i="7"/>
  <c r="D44" i="7"/>
  <c r="E39" i="7"/>
  <c r="E38" i="7" s="1"/>
  <c r="D39" i="7"/>
  <c r="D38" i="7" s="1"/>
  <c r="E30" i="7"/>
  <c r="D1563" i="1" s="1"/>
  <c r="D30" i="7"/>
  <c r="C1563" i="1" s="1"/>
  <c r="E23" i="7"/>
  <c r="D23" i="7"/>
  <c r="E14" i="7"/>
  <c r="D14" i="7"/>
  <c r="E7" i="7"/>
  <c r="D7" i="7"/>
  <c r="F140" i="6"/>
  <c r="F139" i="6"/>
  <c r="F138" i="6"/>
  <c r="F137" i="6"/>
  <c r="F136" i="6"/>
  <c r="F135" i="6"/>
  <c r="F134" i="6"/>
  <c r="F133" i="6"/>
  <c r="F132" i="6"/>
  <c r="F131" i="6"/>
  <c r="E130" i="6"/>
  <c r="E129" i="6" s="1"/>
  <c r="D1525" i="1" s="1"/>
  <c r="H1525" i="1" s="1"/>
  <c r="D130" i="6"/>
  <c r="D129"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F61" i="6" s="1"/>
  <c r="D61" i="6"/>
  <c r="F60" i="6"/>
  <c r="F59" i="6"/>
  <c r="F58" i="6"/>
  <c r="F57" i="6"/>
  <c r="F56" i="6"/>
  <c r="F55"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F34" i="6"/>
  <c r="F33" i="6"/>
  <c r="F32" i="6"/>
  <c r="F31" i="6"/>
  <c r="F30" i="6"/>
  <c r="F29" i="6"/>
  <c r="E28" i="6"/>
  <c r="F28" i="6" s="1"/>
  <c r="D28" i="6"/>
  <c r="F27" i="6"/>
  <c r="F26" i="6"/>
  <c r="F25" i="6"/>
  <c r="F24" i="6"/>
  <c r="F23" i="6"/>
  <c r="F22" i="6"/>
  <c r="E22" i="6"/>
  <c r="D22" i="6"/>
  <c r="F21" i="6"/>
  <c r="F20" i="6"/>
  <c r="F19" i="6"/>
  <c r="F18" i="6"/>
  <c r="F17" i="6"/>
  <c r="F16" i="6"/>
  <c r="F15" i="6"/>
  <c r="F14" i="6"/>
  <c r="E13" i="6"/>
  <c r="D1409" i="1" s="1"/>
  <c r="D13" i="6"/>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s="1"/>
  <c r="F296" i="5" s="1"/>
  <c r="F295" i="5"/>
  <c r="F294" i="5"/>
  <c r="F293" i="5"/>
  <c r="F292"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C1256" i="1" s="1"/>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D203" i="5" s="1"/>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140" i="1" s="1"/>
  <c r="D136" i="5"/>
  <c r="D135" i="5" s="1"/>
  <c r="F134" i="5"/>
  <c r="F133" i="5"/>
  <c r="F132" i="5"/>
  <c r="F131" i="5"/>
  <c r="F130" i="5"/>
  <c r="F129" i="5"/>
  <c r="F128" i="5"/>
  <c r="F127" i="5"/>
  <c r="E127" i="5"/>
  <c r="D127" i="5"/>
  <c r="F126" i="5"/>
  <c r="F125" i="5"/>
  <c r="F124" i="5"/>
  <c r="F123" i="5"/>
  <c r="F122" i="5"/>
  <c r="F121" i="5"/>
  <c r="E120" i="5"/>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F636" i="4"/>
  <c r="E636" i="4"/>
  <c r="D636" i="4"/>
  <c r="F635" i="4"/>
  <c r="F634" i="4"/>
  <c r="F633" i="4"/>
  <c r="E633" i="4"/>
  <c r="D633" i="4"/>
  <c r="F632" i="4"/>
  <c r="F631" i="4"/>
  <c r="E630" i="4"/>
  <c r="E629" i="4" s="1"/>
  <c r="D630" i="4"/>
  <c r="D629" i="4" s="1"/>
  <c r="F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F598" i="4"/>
  <c r="E598" i="4"/>
  <c r="D598" i="4"/>
  <c r="D597" i="4"/>
  <c r="F596" i="4"/>
  <c r="F595" i="4"/>
  <c r="F594" i="4"/>
  <c r="E594" i="4"/>
  <c r="D594" i="4"/>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F550" i="4" s="1"/>
  <c r="D550" i="4"/>
  <c r="F549" i="4"/>
  <c r="F548" i="4"/>
  <c r="F547" i="4"/>
  <c r="F546" i="4"/>
  <c r="E545" i="4"/>
  <c r="D545" i="4"/>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491"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E457" i="4"/>
  <c r="F457" i="4" s="1"/>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F432" i="4"/>
  <c r="E432" i="4"/>
  <c r="D432" i="4"/>
  <c r="D431" i="4"/>
  <c r="E428" i="4"/>
  <c r="D428" i="4"/>
  <c r="F428" i="4" s="1"/>
  <c r="F427" i="4"/>
  <c r="E427" i="4"/>
  <c r="D427" i="4"/>
  <c r="D648" i="4" s="1"/>
  <c r="F648" i="4" s="1"/>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E362" i="4"/>
  <c r="D357" i="1" s="1"/>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E310" i="4"/>
  <c r="F310" i="4" s="1"/>
  <c r="D310" i="4"/>
  <c r="D309" i="4" s="1"/>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D283" i="4"/>
  <c r="F282" i="4"/>
  <c r="F281" i="4"/>
  <c r="F280" i="4"/>
  <c r="F279" i="4"/>
  <c r="E278" i="4"/>
  <c r="F278" i="4" s="1"/>
  <c r="D278" i="4"/>
  <c r="F277" i="4"/>
  <c r="F276" i="4"/>
  <c r="F275" i="4"/>
  <c r="E274" i="4"/>
  <c r="D274" i="4"/>
  <c r="D273" i="4" s="1"/>
  <c r="F272" i="4"/>
  <c r="F271" i="4"/>
  <c r="F270" i="4"/>
  <c r="E269" i="4"/>
  <c r="D269" i="4"/>
  <c r="F268" i="4"/>
  <c r="F267" i="4"/>
  <c r="F266" i="4"/>
  <c r="F265" i="4"/>
  <c r="F264" i="4"/>
  <c r="E263" i="4"/>
  <c r="D263" i="4"/>
  <c r="D262" i="4" s="1"/>
  <c r="F261" i="4"/>
  <c r="F260" i="4"/>
  <c r="F259" i="4"/>
  <c r="F258" i="4"/>
  <c r="E257" i="4"/>
  <c r="F257" i="4" s="1"/>
  <c r="D257" i="4"/>
  <c r="F256" i="4"/>
  <c r="F255" i="4"/>
  <c r="F254" i="4"/>
  <c r="E254" i="4"/>
  <c r="D254" i="4"/>
  <c r="F253" i="4"/>
  <c r="F252" i="4"/>
  <c r="F251" i="4"/>
  <c r="E250" i="4"/>
  <c r="D246" i="1" s="1"/>
  <c r="D250" i="4"/>
  <c r="F249" i="4"/>
  <c r="F248" i="4"/>
  <c r="F247" i="4"/>
  <c r="E246" i="4"/>
  <c r="D246" i="4"/>
  <c r="F245" i="4"/>
  <c r="F244" i="4"/>
  <c r="F243" i="4"/>
  <c r="E242" i="4"/>
  <c r="D242" i="4"/>
  <c r="D230" i="4" s="1"/>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E222" i="4"/>
  <c r="D222" i="4"/>
  <c r="D221" i="4" s="1"/>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c r="F139" i="4"/>
  <c r="F138" i="4"/>
  <c r="F137" i="4"/>
  <c r="F136" i="4"/>
  <c r="F135" i="4"/>
  <c r="E135" i="4"/>
  <c r="D135" i="4"/>
  <c r="D134" i="4" s="1"/>
  <c r="F134" i="4" s="1"/>
  <c r="E134" i="4"/>
  <c r="F133" i="4"/>
  <c r="F132" i="4"/>
  <c r="F131" i="4"/>
  <c r="F130" i="4"/>
  <c r="E129" i="4"/>
  <c r="D125" i="1" s="1"/>
  <c r="D129" i="4"/>
  <c r="F128" i="4"/>
  <c r="F127" i="4"/>
  <c r="F126"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F68" i="4"/>
  <c r="E68" i="4"/>
  <c r="D68" i="4"/>
  <c r="F67" i="4"/>
  <c r="F66" i="4"/>
  <c r="F65" i="4"/>
  <c r="E64" i="4"/>
  <c r="D64" i="4"/>
  <c r="F64" i="4" s="1"/>
  <c r="F63" i="4"/>
  <c r="F62" i="4"/>
  <c r="E61" i="4"/>
  <c r="D61" i="4"/>
  <c r="F60" i="4"/>
  <c r="F59" i="4"/>
  <c r="E58" i="4"/>
  <c r="F58" i="4" s="1"/>
  <c r="D58" i="4"/>
  <c r="F57" i="4"/>
  <c r="F56" i="4"/>
  <c r="F55" i="4"/>
  <c r="F54" i="4"/>
  <c r="E53" i="4"/>
  <c r="D53" i="4"/>
  <c r="F52" i="4"/>
  <c r="F51" i="4"/>
  <c r="E50" i="4"/>
  <c r="F50" i="4" s="1"/>
  <c r="D50" i="4"/>
  <c r="D49" i="4"/>
  <c r="F48" i="4"/>
  <c r="F47" i="4"/>
  <c r="F46" i="4"/>
  <c r="F45" i="4"/>
  <c r="E44" i="4"/>
  <c r="E43" i="4" s="1"/>
  <c r="D44" i="4"/>
  <c r="F44" i="4" s="1"/>
  <c r="F42" i="4"/>
  <c r="F41" i="4"/>
  <c r="F40" i="4"/>
  <c r="E39" i="4"/>
  <c r="D39" i="4"/>
  <c r="D7"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G1682" i="1"/>
  <c r="C1682" i="1"/>
  <c r="H1682" i="1" s="1"/>
  <c r="C1680" i="1"/>
  <c r="H1680" i="1" s="1"/>
  <c r="C1679" i="1"/>
  <c r="H1678" i="1"/>
  <c r="C1678" i="1"/>
  <c r="G1678" i="1" s="1"/>
  <c r="H1677" i="1"/>
  <c r="G1677" i="1"/>
  <c r="C1677" i="1"/>
  <c r="C1676" i="1"/>
  <c r="H1676" i="1" s="1"/>
  <c r="C1675" i="1"/>
  <c r="H1675" i="1" s="1"/>
  <c r="H1674" i="1"/>
  <c r="G1674" i="1"/>
  <c r="C1674" i="1"/>
  <c r="H1673" i="1"/>
  <c r="G1673" i="1"/>
  <c r="C1673" i="1"/>
  <c r="C1672" i="1"/>
  <c r="H1672" i="1" s="1"/>
  <c r="C1671" i="1"/>
  <c r="C1670" i="1"/>
  <c r="G1670" i="1" s="1"/>
  <c r="C1669" i="1"/>
  <c r="H1669" i="1" s="1"/>
  <c r="C1668" i="1"/>
  <c r="H1668" i="1" s="1"/>
  <c r="C1667" i="1"/>
  <c r="H1667" i="1" s="1"/>
  <c r="H1666" i="1"/>
  <c r="G1666" i="1"/>
  <c r="C1666" i="1"/>
  <c r="H1665" i="1"/>
  <c r="G1665" i="1"/>
  <c r="C1665" i="1"/>
  <c r="C1664" i="1"/>
  <c r="H1664" i="1" s="1"/>
  <c r="C1663" i="1"/>
  <c r="H1662" i="1"/>
  <c r="C1662" i="1"/>
  <c r="G1662" i="1" s="1"/>
  <c r="H1661" i="1"/>
  <c r="G1661" i="1"/>
  <c r="C1661" i="1"/>
  <c r="C1660" i="1"/>
  <c r="H1660" i="1" s="1"/>
  <c r="C1659" i="1"/>
  <c r="H1659" i="1" s="1"/>
  <c r="H1658" i="1"/>
  <c r="G1658" i="1"/>
  <c r="C1658" i="1"/>
  <c r="H1657" i="1"/>
  <c r="G1657" i="1"/>
  <c r="C1657" i="1"/>
  <c r="C1656" i="1"/>
  <c r="H1656" i="1" s="1"/>
  <c r="C1655" i="1"/>
  <c r="C1654" i="1"/>
  <c r="G1654" i="1" s="1"/>
  <c r="H1653" i="1"/>
  <c r="G1653" i="1"/>
  <c r="C1653" i="1"/>
  <c r="C1652" i="1"/>
  <c r="H1652" i="1" s="1"/>
  <c r="C1651" i="1"/>
  <c r="H1651" i="1" s="1"/>
  <c r="H1650" i="1"/>
  <c r="G1650" i="1"/>
  <c r="C1650" i="1"/>
  <c r="H1649" i="1"/>
  <c r="G1649" i="1"/>
  <c r="C1649" i="1"/>
  <c r="C1648" i="1"/>
  <c r="H1648" i="1" s="1"/>
  <c r="C1647" i="1"/>
  <c r="H1646" i="1"/>
  <c r="C1646" i="1"/>
  <c r="G1646" i="1" s="1"/>
  <c r="H1645" i="1"/>
  <c r="G1645" i="1"/>
  <c r="C1645" i="1"/>
  <c r="C1644" i="1"/>
  <c r="H1644" i="1" s="1"/>
  <c r="C1643" i="1"/>
  <c r="H1643" i="1" s="1"/>
  <c r="H1642" i="1"/>
  <c r="G1642" i="1"/>
  <c r="C1642" i="1"/>
  <c r="H1641" i="1"/>
  <c r="G1641" i="1"/>
  <c r="C1641" i="1"/>
  <c r="C1640" i="1"/>
  <c r="H1640" i="1" s="1"/>
  <c r="C1638" i="1"/>
  <c r="G1638" i="1" s="1"/>
  <c r="C1637" i="1"/>
  <c r="H1637" i="1" s="1"/>
  <c r="C1636" i="1"/>
  <c r="H1636" i="1" s="1"/>
  <c r="C1635" i="1"/>
  <c r="H1635" i="1" s="1"/>
  <c r="H1633" i="1"/>
  <c r="G1633" i="1"/>
  <c r="C1633" i="1"/>
  <c r="C1632" i="1"/>
  <c r="H1632" i="1" s="1"/>
  <c r="C1631" i="1"/>
  <c r="H1630" i="1"/>
  <c r="C1630" i="1"/>
  <c r="G1630" i="1" s="1"/>
  <c r="H1629" i="1"/>
  <c r="G1629" i="1"/>
  <c r="C1629" i="1"/>
  <c r="C1627" i="1"/>
  <c r="H1627" i="1" s="1"/>
  <c r="H1626" i="1"/>
  <c r="G1626" i="1"/>
  <c r="C1626" i="1"/>
  <c r="H1625" i="1"/>
  <c r="G1625" i="1"/>
  <c r="C1625" i="1"/>
  <c r="C1624" i="1"/>
  <c r="H1624" i="1" s="1"/>
  <c r="C1623" i="1"/>
  <c r="C1620" i="1"/>
  <c r="H1620" i="1" s="1"/>
  <c r="C1619" i="1"/>
  <c r="H1619" i="1" s="1"/>
  <c r="C1618" i="1"/>
  <c r="H1618" i="1" s="1"/>
  <c r="H1617" i="1"/>
  <c r="G1617" i="1"/>
  <c r="C1617" i="1"/>
  <c r="C1616" i="1"/>
  <c r="H1616" i="1" s="1"/>
  <c r="C1615" i="1"/>
  <c r="C1614" i="1"/>
  <c r="G1614" i="1" s="1"/>
  <c r="H1613" i="1"/>
  <c r="C1613" i="1"/>
  <c r="G1613" i="1" s="1"/>
  <c r="C1612" i="1"/>
  <c r="H1612" i="1" s="1"/>
  <c r="C1611" i="1"/>
  <c r="H1611" i="1" s="1"/>
  <c r="C1610" i="1"/>
  <c r="H1610" i="1" s="1"/>
  <c r="H1609" i="1"/>
  <c r="G1609" i="1"/>
  <c r="C1609" i="1"/>
  <c r="C1608" i="1"/>
  <c r="H1608" i="1" s="1"/>
  <c r="C1607" i="1"/>
  <c r="C1606" i="1"/>
  <c r="G1606" i="1" s="1"/>
  <c r="C1605" i="1"/>
  <c r="H1605" i="1" s="1"/>
  <c r="C1603" i="1"/>
  <c r="H1603" i="1" s="1"/>
  <c r="C1601" i="1"/>
  <c r="H1601" i="1" s="1"/>
  <c r="C1600" i="1"/>
  <c r="H1600" i="1" s="1"/>
  <c r="C1599" i="1"/>
  <c r="H1598" i="1"/>
  <c r="C1598" i="1"/>
  <c r="G1598" i="1" s="1"/>
  <c r="H1597" i="1"/>
  <c r="G1597" i="1"/>
  <c r="C1597" i="1"/>
  <c r="C1596" i="1"/>
  <c r="H1596" i="1" s="1"/>
  <c r="C1595" i="1"/>
  <c r="H1595" i="1" s="1"/>
  <c r="H1594" i="1"/>
  <c r="G1594" i="1"/>
  <c r="C1594" i="1"/>
  <c r="C1593" i="1"/>
  <c r="H1593" i="1" s="1"/>
  <c r="C1592" i="1"/>
  <c r="C1591" i="1"/>
  <c r="H1590" i="1"/>
  <c r="C1590" i="1"/>
  <c r="G1590" i="1" s="1"/>
  <c r="C1589" i="1"/>
  <c r="H1589" i="1" s="1"/>
  <c r="C1588" i="1"/>
  <c r="H1588" i="1" s="1"/>
  <c r="C1587" i="1"/>
  <c r="H1587" i="1" s="1"/>
  <c r="C1586" i="1"/>
  <c r="G1586" i="1" s="1"/>
  <c r="C1584" i="1"/>
  <c r="H1582" i="1"/>
  <c r="C1582" i="1"/>
  <c r="G1582" i="1" s="1"/>
  <c r="D1581" i="1"/>
  <c r="C1581" i="1"/>
  <c r="H1580" i="1"/>
  <c r="G1580" i="1"/>
  <c r="I1580" i="1" s="1"/>
  <c r="D1580" i="1"/>
  <c r="C1580" i="1"/>
  <c r="J1580" i="1" s="1"/>
  <c r="J1579" i="1"/>
  <c r="D1579" i="1"/>
  <c r="C1579" i="1"/>
  <c r="H1578" i="1"/>
  <c r="G1578" i="1"/>
  <c r="I1578" i="1" s="1"/>
  <c r="D1578" i="1"/>
  <c r="C1578" i="1"/>
  <c r="J1578" i="1" s="1"/>
  <c r="H1577" i="1"/>
  <c r="G1577" i="1"/>
  <c r="D1577" i="1"/>
  <c r="C1577" i="1"/>
  <c r="D1576" i="1"/>
  <c r="C1576" i="1"/>
  <c r="H1575" i="1"/>
  <c r="G1575" i="1"/>
  <c r="D1575" i="1"/>
  <c r="C1575" i="1"/>
  <c r="J1575" i="1" s="1"/>
  <c r="D1574" i="1"/>
  <c r="C1574" i="1"/>
  <c r="H1573" i="1"/>
  <c r="G1573" i="1"/>
  <c r="D1573" i="1"/>
  <c r="C1573" i="1"/>
  <c r="J1573" i="1" s="1"/>
  <c r="H1572" i="1"/>
  <c r="G1572" i="1"/>
  <c r="D1572" i="1"/>
  <c r="C1572" i="1"/>
  <c r="H1571" i="1"/>
  <c r="G1571" i="1"/>
  <c r="D1571" i="1"/>
  <c r="C1571" i="1"/>
  <c r="D1570" i="1"/>
  <c r="C1570" i="1"/>
  <c r="D1569" i="1"/>
  <c r="C1569" i="1"/>
  <c r="D1568" i="1"/>
  <c r="C1568" i="1"/>
  <c r="H1567" i="1"/>
  <c r="G1567" i="1"/>
  <c r="D1567" i="1"/>
  <c r="C1567" i="1"/>
  <c r="J1567" i="1" s="1"/>
  <c r="D1566" i="1"/>
  <c r="C1566" i="1"/>
  <c r="H1565" i="1"/>
  <c r="G1565" i="1"/>
  <c r="D1565" i="1"/>
  <c r="C1565" i="1"/>
  <c r="J1565" i="1" s="1"/>
  <c r="D1564" i="1"/>
  <c r="C1564" i="1"/>
  <c r="H1562" i="1"/>
  <c r="D1562" i="1"/>
  <c r="G1562" i="1" s="1"/>
  <c r="I1562" i="1" s="1"/>
  <c r="C1562" i="1"/>
  <c r="D1561" i="1"/>
  <c r="J1561" i="1" s="1"/>
  <c r="C1561" i="1"/>
  <c r="H1560" i="1"/>
  <c r="G1560" i="1"/>
  <c r="I1560" i="1" s="1"/>
  <c r="D1560" i="1"/>
  <c r="C1560" i="1"/>
  <c r="J1560" i="1" s="1"/>
  <c r="D1559" i="1"/>
  <c r="J1559" i="1" s="1"/>
  <c r="C1559" i="1"/>
  <c r="D1558" i="1"/>
  <c r="C1558" i="1"/>
  <c r="J1558" i="1" s="1"/>
  <c r="D1557" i="1"/>
  <c r="J1557" i="1" s="1"/>
  <c r="C1557" i="1"/>
  <c r="C1556" i="1"/>
  <c r="H1554" i="1"/>
  <c r="G1554" i="1"/>
  <c r="D1554" i="1"/>
  <c r="C1554" i="1"/>
  <c r="J1554" i="1" s="1"/>
  <c r="D1553" i="1"/>
  <c r="C1553" i="1"/>
  <c r="D1552" i="1"/>
  <c r="C1552" i="1"/>
  <c r="J1552" i="1" s="1"/>
  <c r="D1551" i="1"/>
  <c r="C1551" i="1"/>
  <c r="H1550" i="1"/>
  <c r="G1550" i="1"/>
  <c r="D1550" i="1"/>
  <c r="C1550" i="1"/>
  <c r="J1550" i="1" s="1"/>
  <c r="D1549" i="1"/>
  <c r="C1549" i="1"/>
  <c r="H1548" i="1"/>
  <c r="G1548" i="1"/>
  <c r="D1548" i="1"/>
  <c r="C1548" i="1"/>
  <c r="J1548" i="1" s="1"/>
  <c r="D1547" i="1"/>
  <c r="C1547" i="1"/>
  <c r="D1546" i="1"/>
  <c r="C1546" i="1"/>
  <c r="D1545" i="1"/>
  <c r="C1545" i="1"/>
  <c r="D1544" i="1"/>
  <c r="C1544" i="1"/>
  <c r="D1543" i="1"/>
  <c r="C1543" i="1"/>
  <c r="D1542" i="1"/>
  <c r="C1542" i="1"/>
  <c r="D1541" i="1"/>
  <c r="C1541" i="1"/>
  <c r="D1540" i="1"/>
  <c r="C1540" i="1"/>
  <c r="D1536" i="1"/>
  <c r="C1536" i="1"/>
  <c r="D1535" i="1"/>
  <c r="C1535" i="1"/>
  <c r="G1535" i="1" s="1"/>
  <c r="D1534" i="1"/>
  <c r="H1534" i="1" s="1"/>
  <c r="C1534" i="1"/>
  <c r="G1534" i="1" s="1"/>
  <c r="H1533" i="1"/>
  <c r="D1533" i="1"/>
  <c r="C1533" i="1"/>
  <c r="H1532" i="1"/>
  <c r="D1532" i="1"/>
  <c r="C1532" i="1"/>
  <c r="G1532" i="1" s="1"/>
  <c r="H1531" i="1"/>
  <c r="D1531" i="1"/>
  <c r="C1531" i="1"/>
  <c r="G1531" i="1" s="1"/>
  <c r="D1530" i="1"/>
  <c r="C1530" i="1"/>
  <c r="G1530" i="1" s="1"/>
  <c r="D1529" i="1"/>
  <c r="C1529" i="1"/>
  <c r="D1528" i="1"/>
  <c r="C1528" i="1"/>
  <c r="D1527" i="1"/>
  <c r="C1527" i="1"/>
  <c r="G1527" i="1" s="1"/>
  <c r="D1526" i="1"/>
  <c r="H1526" i="1" s="1"/>
  <c r="C1526" i="1"/>
  <c r="C1525" i="1"/>
  <c r="D1524" i="1"/>
  <c r="H1524" i="1" s="1"/>
  <c r="C1524" i="1"/>
  <c r="H1523" i="1"/>
  <c r="D1523" i="1"/>
  <c r="C1523" i="1"/>
  <c r="G1523" i="1" s="1"/>
  <c r="D1522" i="1"/>
  <c r="C1522" i="1"/>
  <c r="G1522" i="1" s="1"/>
  <c r="D1521" i="1"/>
  <c r="C1521" i="1"/>
  <c r="D1520" i="1"/>
  <c r="C1520" i="1"/>
  <c r="G1520" i="1" s="1"/>
  <c r="D1519" i="1"/>
  <c r="C1519" i="1"/>
  <c r="G1519" i="1" s="1"/>
  <c r="H1518" i="1"/>
  <c r="D1518" i="1"/>
  <c r="C1518" i="1"/>
  <c r="G1518" i="1" s="1"/>
  <c r="H1517" i="1"/>
  <c r="D1517" i="1"/>
  <c r="C1517" i="1"/>
  <c r="G1517" i="1" s="1"/>
  <c r="H1516" i="1"/>
  <c r="D1516" i="1"/>
  <c r="C1516" i="1"/>
  <c r="G1516" i="1" s="1"/>
  <c r="H1515" i="1"/>
  <c r="D1515" i="1"/>
  <c r="C1515" i="1"/>
  <c r="G1515" i="1" s="1"/>
  <c r="D1514" i="1"/>
  <c r="C1514" i="1"/>
  <c r="G1514" i="1" s="1"/>
  <c r="D1513" i="1"/>
  <c r="C1513" i="1"/>
  <c r="D1512" i="1"/>
  <c r="C1512" i="1"/>
  <c r="G1512" i="1" s="1"/>
  <c r="D1511" i="1"/>
  <c r="C1511" i="1"/>
  <c r="H1510" i="1"/>
  <c r="D1510" i="1"/>
  <c r="C1510" i="1"/>
  <c r="G1510" i="1" s="1"/>
  <c r="D1509" i="1"/>
  <c r="H1509" i="1" s="1"/>
  <c r="C1509" i="1"/>
  <c r="G1509" i="1" s="1"/>
  <c r="H1508" i="1"/>
  <c r="D1508" i="1"/>
  <c r="C1508" i="1"/>
  <c r="G1508" i="1" s="1"/>
  <c r="D1507" i="1"/>
  <c r="H1507" i="1" s="1"/>
  <c r="C1507" i="1"/>
  <c r="D1506" i="1"/>
  <c r="C1506" i="1"/>
  <c r="G1506" i="1" s="1"/>
  <c r="D1505" i="1"/>
  <c r="C1505" i="1"/>
  <c r="D1504" i="1"/>
  <c r="C1504" i="1"/>
  <c r="D1503" i="1"/>
  <c r="C1503" i="1"/>
  <c r="D1502" i="1"/>
  <c r="H1502" i="1" s="1"/>
  <c r="C1502" i="1"/>
  <c r="G1502" i="1" s="1"/>
  <c r="H1501" i="1"/>
  <c r="D1501" i="1"/>
  <c r="C1501" i="1"/>
  <c r="G1501" i="1" s="1"/>
  <c r="D1500" i="1"/>
  <c r="H1500" i="1" s="1"/>
  <c r="C1500" i="1"/>
  <c r="H1499" i="1"/>
  <c r="D1499" i="1"/>
  <c r="C1499" i="1"/>
  <c r="G1499" i="1" s="1"/>
  <c r="D1498" i="1"/>
  <c r="C1498" i="1"/>
  <c r="G1498" i="1" s="1"/>
  <c r="D1497" i="1"/>
  <c r="C1497" i="1"/>
  <c r="D1496" i="1"/>
  <c r="C1496" i="1"/>
  <c r="G1496" i="1" s="1"/>
  <c r="D1495" i="1"/>
  <c r="C1495" i="1"/>
  <c r="G1495" i="1" s="1"/>
  <c r="H1494" i="1"/>
  <c r="D1494" i="1"/>
  <c r="C1494" i="1"/>
  <c r="G1494" i="1" s="1"/>
  <c r="H1493" i="1"/>
  <c r="D1493" i="1"/>
  <c r="C1493" i="1"/>
  <c r="G1493" i="1" s="1"/>
  <c r="H1492" i="1"/>
  <c r="D1492" i="1"/>
  <c r="C1492" i="1"/>
  <c r="G1492" i="1" s="1"/>
  <c r="D1491" i="1"/>
  <c r="H1491" i="1" s="1"/>
  <c r="C1491" i="1"/>
  <c r="D1490" i="1"/>
  <c r="C1490" i="1"/>
  <c r="G1490" i="1" s="1"/>
  <c r="D1489" i="1"/>
  <c r="C1489" i="1"/>
  <c r="D1488" i="1"/>
  <c r="C1488" i="1"/>
  <c r="G1488" i="1" s="1"/>
  <c r="D1487" i="1"/>
  <c r="C1487" i="1"/>
  <c r="G1487" i="1" s="1"/>
  <c r="H1486" i="1"/>
  <c r="D1486" i="1"/>
  <c r="C1486" i="1"/>
  <c r="G1486" i="1" s="1"/>
  <c r="D1485" i="1"/>
  <c r="H1484" i="1"/>
  <c r="D1484" i="1"/>
  <c r="C1484" i="1"/>
  <c r="G1484" i="1" s="1"/>
  <c r="H1483" i="1"/>
  <c r="D1483" i="1"/>
  <c r="C1483" i="1"/>
  <c r="G1483" i="1" s="1"/>
  <c r="D1482" i="1"/>
  <c r="C1482" i="1"/>
  <c r="H1482" i="1" s="1"/>
  <c r="H1481" i="1"/>
  <c r="D1481" i="1"/>
  <c r="C1481" i="1"/>
  <c r="G1481" i="1" s="1"/>
  <c r="D1480" i="1"/>
  <c r="C1480" i="1"/>
  <c r="H1480" i="1" s="1"/>
  <c r="D1479" i="1"/>
  <c r="C1479" i="1"/>
  <c r="D1478" i="1"/>
  <c r="G1478" i="1" s="1"/>
  <c r="C1478" i="1"/>
  <c r="H1477" i="1"/>
  <c r="D1477" i="1"/>
  <c r="C1477" i="1"/>
  <c r="G1477" i="1" s="1"/>
  <c r="H1476" i="1"/>
  <c r="D1476" i="1"/>
  <c r="C1476" i="1"/>
  <c r="G1476" i="1" s="1"/>
  <c r="D1475" i="1"/>
  <c r="C1475" i="1"/>
  <c r="D1474" i="1"/>
  <c r="H1474" i="1" s="1"/>
  <c r="C1474" i="1"/>
  <c r="D1473" i="1"/>
  <c r="C1473" i="1"/>
  <c r="D1472" i="1"/>
  <c r="H1472" i="1" s="1"/>
  <c r="C1472" i="1"/>
  <c r="D1471" i="1"/>
  <c r="H1471" i="1" s="1"/>
  <c r="C1471" i="1"/>
  <c r="D1470" i="1"/>
  <c r="C1470" i="1"/>
  <c r="D1469" i="1"/>
  <c r="C1469" i="1"/>
  <c r="G1469" i="1" s="1"/>
  <c r="G1468" i="1"/>
  <c r="D1468" i="1"/>
  <c r="C1468" i="1"/>
  <c r="H1468" i="1" s="1"/>
  <c r="H1467" i="1"/>
  <c r="D1467" i="1"/>
  <c r="C1467" i="1"/>
  <c r="G1467" i="1" s="1"/>
  <c r="D1466" i="1"/>
  <c r="C1466" i="1"/>
  <c r="H1466" i="1" s="1"/>
  <c r="D1465" i="1"/>
  <c r="H1465" i="1" s="1"/>
  <c r="C1465" i="1"/>
  <c r="D1464" i="1"/>
  <c r="C1464" i="1"/>
  <c r="H1464" i="1" s="1"/>
  <c r="D1463" i="1"/>
  <c r="C1463" i="1"/>
  <c r="H1462" i="1"/>
  <c r="G1462" i="1"/>
  <c r="D1462" i="1"/>
  <c r="C1462" i="1"/>
  <c r="H1461" i="1"/>
  <c r="D1461" i="1"/>
  <c r="C1461" i="1"/>
  <c r="G1461" i="1" s="1"/>
  <c r="D1460" i="1"/>
  <c r="H1460" i="1" s="1"/>
  <c r="C1460" i="1"/>
  <c r="D1459" i="1"/>
  <c r="C1459" i="1"/>
  <c r="H1458" i="1"/>
  <c r="G1458" i="1"/>
  <c r="D1458" i="1"/>
  <c r="C1458" i="1"/>
  <c r="D1457" i="1"/>
  <c r="C1457" i="1"/>
  <c r="G1457" i="1" s="1"/>
  <c r="H1456" i="1"/>
  <c r="G1456" i="1"/>
  <c r="D1456" i="1"/>
  <c r="C1456" i="1"/>
  <c r="H1455" i="1"/>
  <c r="D1455" i="1"/>
  <c r="C1455" i="1"/>
  <c r="D1454" i="1"/>
  <c r="C1454" i="1"/>
  <c r="D1453" i="1"/>
  <c r="H1453" i="1" s="1"/>
  <c r="C1453" i="1"/>
  <c r="G1452" i="1"/>
  <c r="D1452" i="1"/>
  <c r="C1452" i="1"/>
  <c r="H1452" i="1" s="1"/>
  <c r="H1451" i="1"/>
  <c r="D1451" i="1"/>
  <c r="C1451" i="1"/>
  <c r="D1450" i="1"/>
  <c r="C1450" i="1"/>
  <c r="D1449" i="1"/>
  <c r="H1449" i="1" s="1"/>
  <c r="C1449" i="1"/>
  <c r="D1448" i="1"/>
  <c r="C1448" i="1"/>
  <c r="H1448" i="1" s="1"/>
  <c r="D1447" i="1"/>
  <c r="C1447" i="1"/>
  <c r="H1446" i="1"/>
  <c r="G1446" i="1"/>
  <c r="D1446" i="1"/>
  <c r="C1446" i="1"/>
  <c r="H1445" i="1"/>
  <c r="D1445" i="1"/>
  <c r="C1445" i="1"/>
  <c r="G1445" i="1" s="1"/>
  <c r="H1444" i="1"/>
  <c r="G1444" i="1"/>
  <c r="D1444" i="1"/>
  <c r="C1444" i="1"/>
  <c r="D1443" i="1"/>
  <c r="C1443" i="1"/>
  <c r="H1442" i="1"/>
  <c r="G1442" i="1"/>
  <c r="D1442" i="1"/>
  <c r="C1442" i="1"/>
  <c r="D1441" i="1"/>
  <c r="C1441" i="1"/>
  <c r="G1441" i="1" s="1"/>
  <c r="H1440" i="1"/>
  <c r="G1440" i="1"/>
  <c r="D1440" i="1"/>
  <c r="C1440" i="1"/>
  <c r="H1439" i="1"/>
  <c r="D1439" i="1"/>
  <c r="C1439" i="1"/>
  <c r="D1438" i="1"/>
  <c r="C1438" i="1"/>
  <c r="D1437" i="1"/>
  <c r="H1437" i="1" s="1"/>
  <c r="C1437" i="1"/>
  <c r="G1436" i="1"/>
  <c r="D1436" i="1"/>
  <c r="C1436" i="1"/>
  <c r="H1436" i="1" s="1"/>
  <c r="H1435" i="1"/>
  <c r="D1435" i="1"/>
  <c r="G1435" i="1" s="1"/>
  <c r="C1435" i="1"/>
  <c r="G1434" i="1"/>
  <c r="D1434" i="1"/>
  <c r="C1434" i="1"/>
  <c r="H1434" i="1" s="1"/>
  <c r="H1433" i="1"/>
  <c r="D1433" i="1"/>
  <c r="G1433" i="1" s="1"/>
  <c r="C1433" i="1"/>
  <c r="D1432" i="1"/>
  <c r="G1432" i="1" s="1"/>
  <c r="C1432" i="1"/>
  <c r="C1431" i="1"/>
  <c r="D1430" i="1"/>
  <c r="G1430" i="1" s="1"/>
  <c r="C1430" i="1"/>
  <c r="H1429" i="1"/>
  <c r="D1429" i="1"/>
  <c r="G1429" i="1" s="1"/>
  <c r="C1429" i="1"/>
  <c r="G1428" i="1"/>
  <c r="D1428" i="1"/>
  <c r="C1428" i="1"/>
  <c r="H1428" i="1" s="1"/>
  <c r="H1427" i="1"/>
  <c r="D1427" i="1"/>
  <c r="G1427" i="1" s="1"/>
  <c r="C1427" i="1"/>
  <c r="D1426" i="1"/>
  <c r="G1426" i="1" s="1"/>
  <c r="C1426" i="1"/>
  <c r="H1425" i="1"/>
  <c r="D1425" i="1"/>
  <c r="G1425" i="1" s="1"/>
  <c r="C1425" i="1"/>
  <c r="D1424" i="1"/>
  <c r="G1424" i="1" s="1"/>
  <c r="C1424" i="1"/>
  <c r="H1424" i="1" s="1"/>
  <c r="H1423" i="1"/>
  <c r="D1423" i="1"/>
  <c r="G1423" i="1" s="1"/>
  <c r="C1423" i="1"/>
  <c r="G1422" i="1"/>
  <c r="D1422" i="1"/>
  <c r="C1422" i="1"/>
  <c r="H1422" i="1" s="1"/>
  <c r="H1421" i="1"/>
  <c r="D1421" i="1"/>
  <c r="G1421" i="1" s="1"/>
  <c r="C1421" i="1"/>
  <c r="G1420" i="1"/>
  <c r="D1420" i="1"/>
  <c r="C1420" i="1"/>
  <c r="H1420" i="1" s="1"/>
  <c r="H1419" i="1"/>
  <c r="D1419" i="1"/>
  <c r="G1419" i="1" s="1"/>
  <c r="C1419" i="1"/>
  <c r="G1418" i="1"/>
  <c r="D1418" i="1"/>
  <c r="C1418" i="1"/>
  <c r="H1418" i="1" s="1"/>
  <c r="H1417" i="1"/>
  <c r="D1417" i="1"/>
  <c r="G1417" i="1" s="1"/>
  <c r="C1417" i="1"/>
  <c r="D1416" i="1"/>
  <c r="G1416" i="1" s="1"/>
  <c r="C1416" i="1"/>
  <c r="H1415" i="1"/>
  <c r="D1415" i="1"/>
  <c r="G1415" i="1" s="1"/>
  <c r="C1415" i="1"/>
  <c r="G1414" i="1"/>
  <c r="D1414" i="1"/>
  <c r="C1414" i="1"/>
  <c r="H1414" i="1" s="1"/>
  <c r="H1413" i="1"/>
  <c r="D1413" i="1"/>
  <c r="G1413" i="1" s="1"/>
  <c r="C1413" i="1"/>
  <c r="D1412" i="1"/>
  <c r="G1412" i="1" s="1"/>
  <c r="C1412" i="1"/>
  <c r="H1411" i="1"/>
  <c r="D1411" i="1"/>
  <c r="G1411" i="1" s="1"/>
  <c r="C1411" i="1"/>
  <c r="D1410" i="1"/>
  <c r="G1410" i="1" s="1"/>
  <c r="C1410" i="1"/>
  <c r="C1409" i="1"/>
  <c r="G1408" i="1"/>
  <c r="D1408" i="1"/>
  <c r="C1408" i="1"/>
  <c r="H1408" i="1" s="1"/>
  <c r="H1407" i="1"/>
  <c r="D1407" i="1"/>
  <c r="G1407" i="1" s="1"/>
  <c r="C1407" i="1"/>
  <c r="G1406" i="1"/>
  <c r="D1406" i="1"/>
  <c r="C1406" i="1"/>
  <c r="H1406" i="1" s="1"/>
  <c r="H1405" i="1"/>
  <c r="D1405" i="1"/>
  <c r="G1405" i="1" s="1"/>
  <c r="C1405" i="1"/>
  <c r="D1404" i="1"/>
  <c r="G1404" i="1" s="1"/>
  <c r="C1404" i="1"/>
  <c r="D1403" i="1"/>
  <c r="G1403" i="1" s="1"/>
  <c r="C1403" i="1"/>
  <c r="D1402" i="1"/>
  <c r="G1402" i="1" s="1"/>
  <c r="C1402" i="1"/>
  <c r="C1401" i="1"/>
  <c r="D1400" i="1"/>
  <c r="C1400" i="1"/>
  <c r="H1400" i="1" s="1"/>
  <c r="D1399" i="1"/>
  <c r="G1399" i="1" s="1"/>
  <c r="C1399" i="1"/>
  <c r="G1398" i="1"/>
  <c r="D1398" i="1"/>
  <c r="C1398" i="1"/>
  <c r="H1398" i="1" s="1"/>
  <c r="H1397" i="1"/>
  <c r="D1397" i="1"/>
  <c r="G1397" i="1" s="1"/>
  <c r="C1397" i="1"/>
  <c r="G1396" i="1"/>
  <c r="D1396" i="1"/>
  <c r="C1396" i="1"/>
  <c r="H1396" i="1" s="1"/>
  <c r="D1395" i="1"/>
  <c r="C1395" i="1"/>
  <c r="H1395" i="1" s="1"/>
  <c r="D1394" i="1"/>
  <c r="C1394" i="1"/>
  <c r="H1394" i="1" s="1"/>
  <c r="H1393" i="1"/>
  <c r="D1393" i="1"/>
  <c r="G1393" i="1" s="1"/>
  <c r="C1393" i="1"/>
  <c r="D1392" i="1"/>
  <c r="C1392" i="1"/>
  <c r="H1392" i="1" s="1"/>
  <c r="D1391" i="1"/>
  <c r="G1391" i="1" s="1"/>
  <c r="C1391" i="1"/>
  <c r="D1390" i="1"/>
  <c r="G1390" i="1" s="1"/>
  <c r="C1390" i="1"/>
  <c r="H1390" i="1" s="1"/>
  <c r="D1389" i="1"/>
  <c r="C1389" i="1"/>
  <c r="H1389" i="1" s="1"/>
  <c r="D1388" i="1"/>
  <c r="C1388" i="1"/>
  <c r="H1388" i="1" s="1"/>
  <c r="D1387" i="1"/>
  <c r="H1387" i="1" s="1"/>
  <c r="C1387" i="1"/>
  <c r="G1387" i="1" s="1"/>
  <c r="D1386" i="1"/>
  <c r="C1386" i="1"/>
  <c r="H1386" i="1" s="1"/>
  <c r="H1385" i="1"/>
  <c r="D1385" i="1"/>
  <c r="G1385" i="1" s="1"/>
  <c r="C1385" i="1"/>
  <c r="D1384" i="1"/>
  <c r="C1384" i="1"/>
  <c r="H1383" i="1"/>
  <c r="G1383" i="1"/>
  <c r="D1383" i="1"/>
  <c r="C1383" i="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D1374" i="1"/>
  <c r="G1374" i="1" s="1"/>
  <c r="C1374" i="1"/>
  <c r="D1373" i="1"/>
  <c r="H1373" i="1" s="1"/>
  <c r="C1373" i="1"/>
  <c r="D1372" i="1"/>
  <c r="C1372" i="1"/>
  <c r="H1372" i="1" s="1"/>
  <c r="D1371" i="1"/>
  <c r="C1371" i="1"/>
  <c r="H1371" i="1" s="1"/>
  <c r="D1370" i="1"/>
  <c r="C1370" i="1"/>
  <c r="H1370" i="1" s="1"/>
  <c r="H1369" i="1"/>
  <c r="G1369" i="1"/>
  <c r="D1369" i="1"/>
  <c r="C1369"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D1347" i="1"/>
  <c r="C1347" i="1"/>
  <c r="H1347" i="1" s="1"/>
  <c r="D1346" i="1"/>
  <c r="G1346" i="1" s="1"/>
  <c r="C1346" i="1"/>
  <c r="H1346" i="1" s="1"/>
  <c r="H1345" i="1"/>
  <c r="G1345" i="1"/>
  <c r="D1345" i="1"/>
  <c r="C1345" i="1"/>
  <c r="G1344" i="1"/>
  <c r="D1344" i="1"/>
  <c r="C1344" i="1"/>
  <c r="H1344" i="1" s="1"/>
  <c r="H1343" i="1"/>
  <c r="G1343" i="1"/>
  <c r="D1343" i="1"/>
  <c r="C1343" i="1"/>
  <c r="D1342" i="1"/>
  <c r="C1342" i="1"/>
  <c r="D1341" i="1"/>
  <c r="C1341" i="1"/>
  <c r="H1341" i="1" s="1"/>
  <c r="D1340" i="1"/>
  <c r="C1340"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D1317" i="1"/>
  <c r="G1317" i="1" s="1"/>
  <c r="C1317" i="1"/>
  <c r="H1317" i="1" s="1"/>
  <c r="D1316" i="1"/>
  <c r="C1316" i="1"/>
  <c r="H1316" i="1" s="1"/>
  <c r="H1315" i="1"/>
  <c r="G1315" i="1"/>
  <c r="D1315" i="1"/>
  <c r="C1315" i="1"/>
  <c r="D1314" i="1"/>
  <c r="C1314" i="1"/>
  <c r="H1314" i="1" s="1"/>
  <c r="H1313" i="1"/>
  <c r="G1313" i="1"/>
  <c r="D1313" i="1"/>
  <c r="C1313" i="1"/>
  <c r="D1312" i="1"/>
  <c r="C1312" i="1"/>
  <c r="H1312" i="1" s="1"/>
  <c r="D1311" i="1"/>
  <c r="C1311" i="1"/>
  <c r="H1311" i="1" s="1"/>
  <c r="D1310" i="1"/>
  <c r="C1310" i="1"/>
  <c r="H1310" i="1" s="1"/>
  <c r="D1309" i="1"/>
  <c r="C1309" i="1"/>
  <c r="H1309" i="1" s="1"/>
  <c r="D1308" i="1"/>
  <c r="C1308" i="1"/>
  <c r="D1307" i="1"/>
  <c r="C1307" i="1"/>
  <c r="H1307" i="1" s="1"/>
  <c r="D1306" i="1"/>
  <c r="C1306" i="1"/>
  <c r="H1306" i="1" s="1"/>
  <c r="D1305" i="1"/>
  <c r="C1305" i="1"/>
  <c r="H1305" i="1" s="1"/>
  <c r="D1304" i="1"/>
  <c r="C1304" i="1"/>
  <c r="D1303" i="1"/>
  <c r="C1303" i="1"/>
  <c r="D1302" i="1"/>
  <c r="C1302" i="1"/>
  <c r="H1302" i="1" s="1"/>
  <c r="D1301" i="1"/>
  <c r="C1301" i="1"/>
  <c r="H1301" i="1" s="1"/>
  <c r="C1300" i="1"/>
  <c r="H1299" i="1"/>
  <c r="G1299" i="1"/>
  <c r="D1299" i="1"/>
  <c r="C1299" i="1"/>
  <c r="G1298" i="1"/>
  <c r="D1298" i="1"/>
  <c r="C1298" i="1"/>
  <c r="H1298" i="1" s="1"/>
  <c r="D1297" i="1"/>
  <c r="C1297" i="1"/>
  <c r="H1297" i="1" s="1"/>
  <c r="D1296" i="1"/>
  <c r="C1296" i="1"/>
  <c r="H1296" i="1" s="1"/>
  <c r="D1295" i="1"/>
  <c r="C1295" i="1"/>
  <c r="H1295" i="1" s="1"/>
  <c r="D1294" i="1"/>
  <c r="C1294" i="1"/>
  <c r="H1294" i="1" s="1"/>
  <c r="H1293" i="1"/>
  <c r="G1293" i="1"/>
  <c r="D1293" i="1"/>
  <c r="C1293" i="1"/>
  <c r="G1292" i="1"/>
  <c r="D1292" i="1"/>
  <c r="C1292" i="1"/>
  <c r="H1292" i="1" s="1"/>
  <c r="D1291" i="1"/>
  <c r="C1291" i="1"/>
  <c r="H1291" i="1" s="1"/>
  <c r="D1290" i="1"/>
  <c r="C1290" i="1"/>
  <c r="H1290" i="1" s="1"/>
  <c r="D1289" i="1"/>
  <c r="C1289" i="1"/>
  <c r="H1289" i="1" s="1"/>
  <c r="G1288" i="1"/>
  <c r="D1288" i="1"/>
  <c r="C1288" i="1"/>
  <c r="H1288" i="1" s="1"/>
  <c r="H1287" i="1"/>
  <c r="G1287" i="1"/>
  <c r="D1287" i="1"/>
  <c r="C1287" i="1"/>
  <c r="G1286" i="1"/>
  <c r="D1286" i="1"/>
  <c r="C1286" i="1"/>
  <c r="H1286" i="1" s="1"/>
  <c r="H1285" i="1"/>
  <c r="G1285" i="1"/>
  <c r="D1285" i="1"/>
  <c r="C1285" i="1"/>
  <c r="G1284" i="1"/>
  <c r="D1284" i="1"/>
  <c r="C1284" i="1"/>
  <c r="H1284" i="1" s="1"/>
  <c r="H1283" i="1"/>
  <c r="G1283" i="1"/>
  <c r="D1283" i="1"/>
  <c r="C1283" i="1"/>
  <c r="G1282" i="1"/>
  <c r="D1282" i="1"/>
  <c r="C1282" i="1"/>
  <c r="H1282" i="1" s="1"/>
  <c r="D1281" i="1"/>
  <c r="C1281" i="1"/>
  <c r="H1281" i="1" s="1"/>
  <c r="G1280" i="1"/>
  <c r="D1280" i="1"/>
  <c r="C1280" i="1"/>
  <c r="H1280" i="1" s="1"/>
  <c r="D1279" i="1"/>
  <c r="C1279" i="1"/>
  <c r="C1278" i="1"/>
  <c r="H1277" i="1"/>
  <c r="G1277" i="1"/>
  <c r="D1277" i="1"/>
  <c r="C1277" i="1"/>
  <c r="G1276" i="1"/>
  <c r="D1276" i="1"/>
  <c r="C1276" i="1"/>
  <c r="H1276" i="1" s="1"/>
  <c r="H1275" i="1"/>
  <c r="G1275" i="1"/>
  <c r="D1275" i="1"/>
  <c r="C1275" i="1"/>
  <c r="G1274" i="1"/>
  <c r="D1274" i="1"/>
  <c r="C1274" i="1"/>
  <c r="H1274" i="1" s="1"/>
  <c r="H1273" i="1"/>
  <c r="G1273" i="1"/>
  <c r="D1273" i="1"/>
  <c r="C1273" i="1"/>
  <c r="G1272" i="1"/>
  <c r="D1272" i="1"/>
  <c r="C1272" i="1"/>
  <c r="H1272" i="1" s="1"/>
  <c r="H1271" i="1"/>
  <c r="G1271" i="1"/>
  <c r="D1271" i="1"/>
  <c r="C1271" i="1"/>
  <c r="G1270" i="1"/>
  <c r="D1270" i="1"/>
  <c r="C1270" i="1"/>
  <c r="H1270" i="1" s="1"/>
  <c r="H1269" i="1"/>
  <c r="G1269" i="1"/>
  <c r="D1269" i="1"/>
  <c r="C1269" i="1"/>
  <c r="G1268" i="1"/>
  <c r="D1268" i="1"/>
  <c r="C1268" i="1"/>
  <c r="H1268" i="1" s="1"/>
  <c r="D1267" i="1"/>
  <c r="C1267" i="1"/>
  <c r="D1266" i="1"/>
  <c r="C1266" i="1"/>
  <c r="H1266" i="1" s="1"/>
  <c r="H1265" i="1"/>
  <c r="G1265" i="1"/>
  <c r="D1265" i="1"/>
  <c r="C1265" i="1"/>
  <c r="D1264" i="1"/>
  <c r="G1264" i="1" s="1"/>
  <c r="C1264" i="1"/>
  <c r="H1264" i="1" s="1"/>
  <c r="D1263" i="1"/>
  <c r="G1263" i="1" s="1"/>
  <c r="C1263" i="1"/>
  <c r="D1262" i="1"/>
  <c r="G1262" i="1" s="1"/>
  <c r="C1262" i="1"/>
  <c r="D1261" i="1"/>
  <c r="C1261" i="1"/>
  <c r="D1260" i="1"/>
  <c r="C1260" i="1"/>
  <c r="D1258" i="1"/>
  <c r="C1258" i="1"/>
  <c r="H1258" i="1" s="1"/>
  <c r="D1257" i="1"/>
  <c r="C1257" i="1"/>
  <c r="D1256" i="1"/>
  <c r="D1254" i="1"/>
  <c r="C1254" i="1"/>
  <c r="H1254" i="1" s="1"/>
  <c r="D1253" i="1"/>
  <c r="H1253" i="1" s="1"/>
  <c r="C1253" i="1"/>
  <c r="D1252" i="1"/>
  <c r="C1252" i="1"/>
  <c r="D1251" i="1"/>
  <c r="C1251" i="1"/>
  <c r="H1251" i="1" s="1"/>
  <c r="G1250" i="1"/>
  <c r="D1250" i="1"/>
  <c r="C1250" i="1"/>
  <c r="H1250" i="1" s="1"/>
  <c r="H1249" i="1"/>
  <c r="G1249" i="1"/>
  <c r="D1249" i="1"/>
  <c r="C1249" i="1"/>
  <c r="D1248" i="1"/>
  <c r="C1248" i="1"/>
  <c r="H1247" i="1"/>
  <c r="G1247" i="1"/>
  <c r="D1247" i="1"/>
  <c r="C1247" i="1"/>
  <c r="D1246" i="1"/>
  <c r="C1246" i="1"/>
  <c r="H1246" i="1" s="1"/>
  <c r="H1245" i="1"/>
  <c r="G1245" i="1"/>
  <c r="D1245" i="1"/>
  <c r="C1245" i="1"/>
  <c r="G1244" i="1"/>
  <c r="D1244" i="1"/>
  <c r="C1244" i="1"/>
  <c r="H1243" i="1"/>
  <c r="G1243" i="1"/>
  <c r="D1243" i="1"/>
  <c r="C1243" i="1"/>
  <c r="D1242" i="1"/>
  <c r="G1242" i="1" s="1"/>
  <c r="C1242" i="1"/>
  <c r="H1241" i="1"/>
  <c r="G1241" i="1"/>
  <c r="D1241" i="1"/>
  <c r="C1241" i="1"/>
  <c r="D1240" i="1"/>
  <c r="C1240" i="1"/>
  <c r="H1239" i="1"/>
  <c r="G1239" i="1"/>
  <c r="D1239" i="1"/>
  <c r="C1239" i="1"/>
  <c r="D1238" i="1"/>
  <c r="C1238" i="1"/>
  <c r="H1238" i="1" s="1"/>
  <c r="H1237" i="1"/>
  <c r="G1237" i="1"/>
  <c r="D1237" i="1"/>
  <c r="C1237" i="1"/>
  <c r="D1236" i="1"/>
  <c r="C1236" i="1"/>
  <c r="H1236" i="1" s="1"/>
  <c r="H1235" i="1"/>
  <c r="G1235" i="1"/>
  <c r="D1235" i="1"/>
  <c r="C1235" i="1"/>
  <c r="D1234" i="1"/>
  <c r="C1234" i="1"/>
  <c r="H1234" i="1" s="1"/>
  <c r="H1233" i="1"/>
  <c r="G1233" i="1"/>
  <c r="D1233" i="1"/>
  <c r="C1233" i="1"/>
  <c r="G1232" i="1"/>
  <c r="D1232" i="1"/>
  <c r="C1232" i="1"/>
  <c r="H1231" i="1"/>
  <c r="G1231" i="1"/>
  <c r="D1231" i="1"/>
  <c r="C1231" i="1"/>
  <c r="D1230" i="1"/>
  <c r="C1230" i="1"/>
  <c r="D1229" i="1"/>
  <c r="G1229" i="1" s="1"/>
  <c r="C1229" i="1"/>
  <c r="H1229" i="1" s="1"/>
  <c r="D1228" i="1"/>
  <c r="C1228" i="1"/>
  <c r="H1228" i="1" s="1"/>
  <c r="H1227" i="1"/>
  <c r="G1227" i="1"/>
  <c r="D1227" i="1"/>
  <c r="C1227" i="1"/>
  <c r="D1226" i="1"/>
  <c r="G1226" i="1" s="1"/>
  <c r="C1226" i="1"/>
  <c r="H1225" i="1"/>
  <c r="G1225" i="1"/>
  <c r="D1225" i="1"/>
  <c r="C1225" i="1"/>
  <c r="D1224" i="1"/>
  <c r="C1224" i="1"/>
  <c r="G1222" i="1"/>
  <c r="D1222" i="1"/>
  <c r="C1222" i="1"/>
  <c r="H1222" i="1" s="1"/>
  <c r="H1221" i="1"/>
  <c r="G1221" i="1"/>
  <c r="D1221" i="1"/>
  <c r="C1221" i="1"/>
  <c r="G1220" i="1"/>
  <c r="D1220" i="1"/>
  <c r="C1220" i="1"/>
  <c r="H1219" i="1"/>
  <c r="G1219" i="1"/>
  <c r="D1219" i="1"/>
  <c r="C1219" i="1"/>
  <c r="D1218" i="1"/>
  <c r="C1218" i="1"/>
  <c r="H1217" i="1"/>
  <c r="G1217" i="1"/>
  <c r="D1217" i="1"/>
  <c r="C1217" i="1"/>
  <c r="G1216" i="1"/>
  <c r="D1216" i="1"/>
  <c r="C1216" i="1"/>
  <c r="H1216" i="1" s="1"/>
  <c r="H1215" i="1"/>
  <c r="G1215" i="1"/>
  <c r="D1215" i="1"/>
  <c r="C1215" i="1"/>
  <c r="D1214" i="1"/>
  <c r="G1214" i="1" s="1"/>
  <c r="C1214" i="1"/>
  <c r="H1213" i="1"/>
  <c r="G1213" i="1"/>
  <c r="D1213" i="1"/>
  <c r="C1213" i="1"/>
  <c r="D1212" i="1"/>
  <c r="C1212" i="1"/>
  <c r="H1211" i="1"/>
  <c r="G1211" i="1"/>
  <c r="D1211" i="1"/>
  <c r="C1211" i="1"/>
  <c r="D1210" i="1"/>
  <c r="C1210" i="1"/>
  <c r="H1210" i="1" s="1"/>
  <c r="H1209" i="1"/>
  <c r="G1209" i="1"/>
  <c r="D1209" i="1"/>
  <c r="C1209" i="1"/>
  <c r="D1208" i="1"/>
  <c r="C1208" i="1"/>
  <c r="H1208" i="1" s="1"/>
  <c r="H1207" i="1"/>
  <c r="G1207" i="1"/>
  <c r="D1207" i="1"/>
  <c r="C1207" i="1"/>
  <c r="D1206" i="1"/>
  <c r="C1206" i="1"/>
  <c r="H1206" i="1" s="1"/>
  <c r="H1205" i="1"/>
  <c r="G1205" i="1"/>
  <c r="D1205" i="1"/>
  <c r="C1205" i="1"/>
  <c r="G1204" i="1"/>
  <c r="D1204" i="1"/>
  <c r="C1204" i="1"/>
  <c r="D1203" i="1"/>
  <c r="C1203" i="1"/>
  <c r="H1203" i="1" s="1"/>
  <c r="D1202" i="1"/>
  <c r="C1202" i="1"/>
  <c r="D1201" i="1"/>
  <c r="C1201" i="1"/>
  <c r="H1201" i="1" s="1"/>
  <c r="D1200" i="1"/>
  <c r="C1200" i="1"/>
  <c r="H1200" i="1" s="1"/>
  <c r="D1199" i="1"/>
  <c r="C1199" i="1"/>
  <c r="D1198" i="1"/>
  <c r="C1198" i="1"/>
  <c r="H1197" i="1"/>
  <c r="G1197" i="1"/>
  <c r="D1197" i="1"/>
  <c r="C1197" i="1"/>
  <c r="D1196" i="1"/>
  <c r="C1196" i="1"/>
  <c r="H1195" i="1"/>
  <c r="G1195" i="1"/>
  <c r="D1195" i="1"/>
  <c r="C1195" i="1"/>
  <c r="D1194" i="1"/>
  <c r="C1194" i="1"/>
  <c r="H1194" i="1" s="1"/>
  <c r="H1193" i="1"/>
  <c r="G1193" i="1"/>
  <c r="D1193" i="1"/>
  <c r="C1193" i="1"/>
  <c r="D1192" i="1"/>
  <c r="C1192" i="1"/>
  <c r="H1192" i="1" s="1"/>
  <c r="H1191" i="1"/>
  <c r="G1191" i="1"/>
  <c r="D1191" i="1"/>
  <c r="C1191" i="1"/>
  <c r="G1190" i="1"/>
  <c r="D1190" i="1"/>
  <c r="C1190" i="1"/>
  <c r="H1190" i="1" s="1"/>
  <c r="H1189" i="1"/>
  <c r="D1189" i="1"/>
  <c r="C1189" i="1"/>
  <c r="D1188" i="1"/>
  <c r="C1188" i="1"/>
  <c r="D1187" i="1"/>
  <c r="C1187" i="1"/>
  <c r="H1187" i="1" s="1"/>
  <c r="D1186" i="1"/>
  <c r="C1186" i="1"/>
  <c r="D1185" i="1"/>
  <c r="C1185" i="1"/>
  <c r="H1185" i="1" s="1"/>
  <c r="D1184" i="1"/>
  <c r="C1184" i="1"/>
  <c r="H1184" i="1" s="1"/>
  <c r="H1183" i="1"/>
  <c r="G1183" i="1"/>
  <c r="D1183" i="1"/>
  <c r="C1183" i="1"/>
  <c r="H1179" i="1"/>
  <c r="G1179" i="1"/>
  <c r="D1179" i="1"/>
  <c r="C1179" i="1"/>
  <c r="G1178" i="1"/>
  <c r="D1178" i="1"/>
  <c r="C1178" i="1"/>
  <c r="H1178" i="1" s="1"/>
  <c r="D1177" i="1"/>
  <c r="C1177" i="1"/>
  <c r="H1177" i="1" s="1"/>
  <c r="D1176" i="1"/>
  <c r="C1176" i="1"/>
  <c r="H1176" i="1" s="1"/>
  <c r="D1175" i="1"/>
  <c r="C1175" i="1"/>
  <c r="H1175" i="1" s="1"/>
  <c r="H1174" i="1"/>
  <c r="G1174" i="1"/>
  <c r="D1174" i="1"/>
  <c r="C1174" i="1"/>
  <c r="H1173" i="1"/>
  <c r="G1173" i="1"/>
  <c r="D1173" i="1"/>
  <c r="C1173" i="1"/>
  <c r="D1172" i="1"/>
  <c r="C1172" i="1"/>
  <c r="H1172" i="1" s="1"/>
  <c r="G1171" i="1"/>
  <c r="D1171" i="1"/>
  <c r="C1171" i="1"/>
  <c r="H1171" i="1" s="1"/>
  <c r="D1170" i="1"/>
  <c r="C1170" i="1"/>
  <c r="H1170" i="1" s="1"/>
  <c r="D1169" i="1"/>
  <c r="C1169" i="1"/>
  <c r="D1168" i="1"/>
  <c r="C1168" i="1"/>
  <c r="H1168" i="1" s="1"/>
  <c r="D1167" i="1"/>
  <c r="C1167" i="1"/>
  <c r="H1166" i="1"/>
  <c r="G1166" i="1"/>
  <c r="D1166" i="1"/>
  <c r="C1166" i="1"/>
  <c r="D1165" i="1"/>
  <c r="C1165"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C1153"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D1142" i="1"/>
  <c r="C1142" i="1"/>
  <c r="D1141" i="1"/>
  <c r="C1141"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D1094" i="1"/>
  <c r="C1094" i="1"/>
  <c r="H1094" i="1" s="1"/>
  <c r="D1092" i="1"/>
  <c r="C1092" i="1"/>
  <c r="H1092" i="1" s="1"/>
  <c r="D1091" i="1"/>
  <c r="C1091" i="1"/>
  <c r="D1090" i="1"/>
  <c r="C1090" i="1"/>
  <c r="H1090" i="1" s="1"/>
  <c r="D1089" i="1"/>
  <c r="C1089" i="1"/>
  <c r="H1088" i="1"/>
  <c r="G1088" i="1"/>
  <c r="D1088" i="1"/>
  <c r="C1088" i="1"/>
  <c r="D1087" i="1"/>
  <c r="C1087" i="1"/>
  <c r="H1086" i="1"/>
  <c r="G1086" i="1"/>
  <c r="D1086" i="1"/>
  <c r="C1086" i="1"/>
  <c r="D1085" i="1"/>
  <c r="C1085" i="1"/>
  <c r="H1084" i="1"/>
  <c r="G1084" i="1"/>
  <c r="D1084" i="1"/>
  <c r="C1084" i="1"/>
  <c r="D1083" i="1"/>
  <c r="C1083" i="1"/>
  <c r="D1082" i="1"/>
  <c r="C1082" i="1"/>
  <c r="D1081" i="1"/>
  <c r="C1081" i="1"/>
  <c r="D1080" i="1"/>
  <c r="C1080" i="1"/>
  <c r="D1079" i="1"/>
  <c r="C1079" i="1"/>
  <c r="D1078" i="1"/>
  <c r="C1078" i="1"/>
  <c r="H1078" i="1" s="1"/>
  <c r="D1077" i="1"/>
  <c r="C1077" i="1"/>
  <c r="D1076" i="1"/>
  <c r="C1076" i="1"/>
  <c r="H1076" i="1" s="1"/>
  <c r="D1073" i="1"/>
  <c r="C1073" i="1"/>
  <c r="H1072" i="1"/>
  <c r="G1072" i="1"/>
  <c r="D1072" i="1"/>
  <c r="C1072" i="1"/>
  <c r="D1071" i="1"/>
  <c r="C1071" i="1"/>
  <c r="H1070" i="1"/>
  <c r="G1070" i="1"/>
  <c r="D1070" i="1"/>
  <c r="C1070" i="1"/>
  <c r="D1069" i="1"/>
  <c r="C1069" i="1"/>
  <c r="H1068" i="1"/>
  <c r="G1068" i="1"/>
  <c r="D1068" i="1"/>
  <c r="C1068" i="1"/>
  <c r="D1067" i="1"/>
  <c r="C1067" i="1"/>
  <c r="D1066" i="1"/>
  <c r="C1066" i="1"/>
  <c r="H1066" i="1" s="1"/>
  <c r="D1065" i="1"/>
  <c r="C1065" i="1"/>
  <c r="H1064" i="1"/>
  <c r="G1064" i="1"/>
  <c r="D1064" i="1"/>
  <c r="C1064" i="1"/>
  <c r="D1063" i="1"/>
  <c r="C1063" i="1"/>
  <c r="D1062" i="1"/>
  <c r="C1062" i="1"/>
  <c r="D1061" i="1"/>
  <c r="C1061" i="1"/>
  <c r="D1060" i="1"/>
  <c r="C1060" i="1"/>
  <c r="H1060" i="1" s="1"/>
  <c r="D1059" i="1"/>
  <c r="C1059" i="1"/>
  <c r="H1058" i="1"/>
  <c r="G1058" i="1"/>
  <c r="D1058" i="1"/>
  <c r="C1058" i="1"/>
  <c r="D1057" i="1"/>
  <c r="C1057" i="1"/>
  <c r="H1056" i="1"/>
  <c r="G1056" i="1"/>
  <c r="D1056" i="1"/>
  <c r="C1056" i="1"/>
  <c r="D1055" i="1"/>
  <c r="C1055" i="1"/>
  <c r="D1054" i="1"/>
  <c r="C1054" i="1"/>
  <c r="D1053" i="1"/>
  <c r="C1053" i="1"/>
  <c r="D1052" i="1"/>
  <c r="C1052" i="1"/>
  <c r="H1052" i="1" s="1"/>
  <c r="D1051" i="1"/>
  <c r="C1051" i="1"/>
  <c r="D1050" i="1"/>
  <c r="C1050" i="1"/>
  <c r="H1050" i="1" s="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H1038" i="1"/>
  <c r="G1038" i="1"/>
  <c r="D1038" i="1"/>
  <c r="C1038" i="1"/>
  <c r="D1037" i="1"/>
  <c r="C1037" i="1"/>
  <c r="H1036" i="1"/>
  <c r="G1036" i="1"/>
  <c r="D1036" i="1"/>
  <c r="C1036" i="1"/>
  <c r="D1035" i="1"/>
  <c r="C1035" i="1"/>
  <c r="D1034" i="1"/>
  <c r="C1034" i="1"/>
  <c r="H1034" i="1" s="1"/>
  <c r="D1033" i="1"/>
  <c r="C1033" i="1"/>
  <c r="H1032" i="1"/>
  <c r="G1032" i="1"/>
  <c r="D1032" i="1"/>
  <c r="C1032" i="1"/>
  <c r="D1031" i="1"/>
  <c r="C1031" i="1"/>
  <c r="D1030" i="1"/>
  <c r="C1030" i="1"/>
  <c r="H1030" i="1" s="1"/>
  <c r="D1029" i="1"/>
  <c r="C1029" i="1"/>
  <c r="D1028" i="1"/>
  <c r="C1028" i="1"/>
  <c r="H1028" i="1" s="1"/>
  <c r="D1027" i="1"/>
  <c r="C1027" i="1"/>
  <c r="D1026" i="1"/>
  <c r="C1026" i="1"/>
  <c r="D1025" i="1"/>
  <c r="C1025" i="1"/>
  <c r="D1024" i="1"/>
  <c r="C1024" i="1"/>
  <c r="H1024" i="1" s="1"/>
  <c r="D1023" i="1"/>
  <c r="C1023" i="1"/>
  <c r="D1022" i="1"/>
  <c r="C1022" i="1"/>
  <c r="H1022" i="1" s="1"/>
  <c r="D1021" i="1"/>
  <c r="C1021" i="1"/>
  <c r="H1020" i="1"/>
  <c r="D1020" i="1"/>
  <c r="C1020" i="1"/>
  <c r="D1019" i="1"/>
  <c r="C1019" i="1"/>
  <c r="D1018" i="1"/>
  <c r="C1018" i="1"/>
  <c r="D1016" i="1"/>
  <c r="C1016" i="1"/>
  <c r="H1016" i="1" s="1"/>
  <c r="D1015" i="1"/>
  <c r="C1015" i="1"/>
  <c r="D1014" i="1"/>
  <c r="C1014" i="1"/>
  <c r="H1014" i="1" s="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G981" i="1"/>
  <c r="D981" i="1"/>
  <c r="H981" i="1" s="1"/>
  <c r="C981" i="1"/>
  <c r="H980" i="1"/>
  <c r="G980" i="1"/>
  <c r="D980" i="1"/>
  <c r="C980" i="1"/>
  <c r="D979" i="1"/>
  <c r="H979" i="1" s="1"/>
  <c r="C979" i="1"/>
  <c r="H978" i="1"/>
  <c r="G978" i="1"/>
  <c r="D978" i="1"/>
  <c r="C978" i="1"/>
  <c r="G977" i="1"/>
  <c r="D977" i="1"/>
  <c r="H977" i="1" s="1"/>
  <c r="C977" i="1"/>
  <c r="H976" i="1"/>
  <c r="G976" i="1"/>
  <c r="D976" i="1"/>
  <c r="C976" i="1"/>
  <c r="G975" i="1"/>
  <c r="D975" i="1"/>
  <c r="H975" i="1" s="1"/>
  <c r="C975" i="1"/>
  <c r="H974" i="1"/>
  <c r="D974" i="1"/>
  <c r="G974" i="1" s="1"/>
  <c r="C974" i="1"/>
  <c r="D973" i="1"/>
  <c r="H973" i="1" s="1"/>
  <c r="C973" i="1"/>
  <c r="H972" i="1"/>
  <c r="G972" i="1"/>
  <c r="D972" i="1"/>
  <c r="C972" i="1"/>
  <c r="G971" i="1"/>
  <c r="D971" i="1"/>
  <c r="H971" i="1" s="1"/>
  <c r="C971" i="1"/>
  <c r="H970" i="1"/>
  <c r="G970" i="1"/>
  <c r="D970" i="1"/>
  <c r="C970" i="1"/>
  <c r="D969" i="1"/>
  <c r="H969" i="1" s="1"/>
  <c r="C969" i="1"/>
  <c r="H968" i="1"/>
  <c r="G968" i="1"/>
  <c r="D968" i="1"/>
  <c r="C968" i="1"/>
  <c r="G967" i="1"/>
  <c r="D967" i="1"/>
  <c r="H967" i="1" s="1"/>
  <c r="C967" i="1"/>
  <c r="H966" i="1"/>
  <c r="G966" i="1"/>
  <c r="D966" i="1"/>
  <c r="C966" i="1"/>
  <c r="G965" i="1"/>
  <c r="D965" i="1"/>
  <c r="H965" i="1" s="1"/>
  <c r="C965" i="1"/>
  <c r="H964" i="1"/>
  <c r="G964" i="1"/>
  <c r="D964" i="1"/>
  <c r="C964" i="1"/>
  <c r="D963" i="1"/>
  <c r="H963" i="1" s="1"/>
  <c r="C963" i="1"/>
  <c r="H962" i="1"/>
  <c r="G962" i="1"/>
  <c r="D962" i="1"/>
  <c r="C962" i="1"/>
  <c r="G961" i="1"/>
  <c r="D961" i="1"/>
  <c r="H961" i="1" s="1"/>
  <c r="C961" i="1"/>
  <c r="H960" i="1"/>
  <c r="G960" i="1"/>
  <c r="D960" i="1"/>
  <c r="C960" i="1"/>
  <c r="G959" i="1"/>
  <c r="D959" i="1"/>
  <c r="H959" i="1" s="1"/>
  <c r="C959" i="1"/>
  <c r="H958" i="1"/>
  <c r="G958" i="1"/>
  <c r="D958" i="1"/>
  <c r="C958" i="1"/>
  <c r="D957" i="1"/>
  <c r="H957" i="1" s="1"/>
  <c r="C957" i="1"/>
  <c r="H956" i="1"/>
  <c r="G956" i="1"/>
  <c r="D956" i="1"/>
  <c r="C956" i="1"/>
  <c r="G955" i="1"/>
  <c r="D955" i="1"/>
  <c r="H955" i="1" s="1"/>
  <c r="C955" i="1"/>
  <c r="H954" i="1"/>
  <c r="G954" i="1"/>
  <c r="D954" i="1"/>
  <c r="C954" i="1"/>
  <c r="D953" i="1"/>
  <c r="H953" i="1" s="1"/>
  <c r="C953" i="1"/>
  <c r="H952" i="1"/>
  <c r="G952" i="1"/>
  <c r="D952" i="1"/>
  <c r="C952" i="1"/>
  <c r="G951" i="1"/>
  <c r="D951" i="1"/>
  <c r="H951" i="1" s="1"/>
  <c r="C951" i="1"/>
  <c r="H950" i="1"/>
  <c r="G950" i="1"/>
  <c r="D950" i="1"/>
  <c r="C950" i="1"/>
  <c r="G949" i="1"/>
  <c r="D949" i="1"/>
  <c r="H949" i="1" s="1"/>
  <c r="C949" i="1"/>
  <c r="H948" i="1"/>
  <c r="G948" i="1"/>
  <c r="D948" i="1"/>
  <c r="C948" i="1"/>
  <c r="D947" i="1"/>
  <c r="H947" i="1" s="1"/>
  <c r="C947" i="1"/>
  <c r="H946" i="1"/>
  <c r="G946" i="1"/>
  <c r="D946" i="1"/>
  <c r="C946" i="1"/>
  <c r="G945" i="1"/>
  <c r="D945" i="1"/>
  <c r="H945" i="1" s="1"/>
  <c r="C945" i="1"/>
  <c r="H944" i="1"/>
  <c r="G944" i="1"/>
  <c r="D944" i="1"/>
  <c r="C944" i="1"/>
  <c r="G943" i="1"/>
  <c r="D943" i="1"/>
  <c r="H943" i="1" s="1"/>
  <c r="C943" i="1"/>
  <c r="H942" i="1"/>
  <c r="G942" i="1"/>
  <c r="D942" i="1"/>
  <c r="C942" i="1"/>
  <c r="D941" i="1"/>
  <c r="H941" i="1" s="1"/>
  <c r="C941" i="1"/>
  <c r="H940" i="1"/>
  <c r="G940" i="1"/>
  <c r="D940" i="1"/>
  <c r="C940" i="1"/>
  <c r="G939" i="1"/>
  <c r="D939" i="1"/>
  <c r="H939" i="1" s="1"/>
  <c r="C939" i="1"/>
  <c r="H938" i="1"/>
  <c r="G938" i="1"/>
  <c r="D938" i="1"/>
  <c r="C938" i="1"/>
  <c r="D937" i="1"/>
  <c r="H937" i="1" s="1"/>
  <c r="C937" i="1"/>
  <c r="H936" i="1"/>
  <c r="G936" i="1"/>
  <c r="D936" i="1"/>
  <c r="C936" i="1"/>
  <c r="G935" i="1"/>
  <c r="D935" i="1"/>
  <c r="H935" i="1" s="1"/>
  <c r="C935" i="1"/>
  <c r="H934" i="1"/>
  <c r="G934" i="1"/>
  <c r="D934" i="1"/>
  <c r="C934" i="1"/>
  <c r="G933" i="1"/>
  <c r="D933" i="1"/>
  <c r="H933" i="1" s="1"/>
  <c r="C933" i="1"/>
  <c r="H932" i="1"/>
  <c r="G932" i="1"/>
  <c r="D932" i="1"/>
  <c r="C932" i="1"/>
  <c r="D931" i="1"/>
  <c r="H931" i="1" s="1"/>
  <c r="C931" i="1"/>
  <c r="H930" i="1"/>
  <c r="G930" i="1"/>
  <c r="D930" i="1"/>
  <c r="C930" i="1"/>
  <c r="G929" i="1"/>
  <c r="D929" i="1"/>
  <c r="H929" i="1" s="1"/>
  <c r="C929" i="1"/>
  <c r="H928" i="1"/>
  <c r="G928" i="1"/>
  <c r="D928" i="1"/>
  <c r="C928" i="1"/>
  <c r="G927" i="1"/>
  <c r="D927" i="1"/>
  <c r="H927" i="1" s="1"/>
  <c r="C927" i="1"/>
  <c r="H926" i="1"/>
  <c r="G926" i="1"/>
  <c r="D926" i="1"/>
  <c r="C926" i="1"/>
  <c r="D925" i="1"/>
  <c r="H925" i="1" s="1"/>
  <c r="C925" i="1"/>
  <c r="H924" i="1"/>
  <c r="G924" i="1"/>
  <c r="D924" i="1"/>
  <c r="C924" i="1"/>
  <c r="G923" i="1"/>
  <c r="D923" i="1"/>
  <c r="H923" i="1" s="1"/>
  <c r="C923" i="1"/>
  <c r="H922" i="1"/>
  <c r="G922" i="1"/>
  <c r="D922" i="1"/>
  <c r="C922" i="1"/>
  <c r="D921" i="1"/>
  <c r="H921" i="1" s="1"/>
  <c r="C921" i="1"/>
  <c r="H920" i="1"/>
  <c r="G920" i="1"/>
  <c r="D920" i="1"/>
  <c r="C920" i="1"/>
  <c r="G919" i="1"/>
  <c r="D919" i="1"/>
  <c r="H919" i="1" s="1"/>
  <c r="C919" i="1"/>
  <c r="H918" i="1"/>
  <c r="G918" i="1"/>
  <c r="D918" i="1"/>
  <c r="C918" i="1"/>
  <c r="G917" i="1"/>
  <c r="D917" i="1"/>
  <c r="H917" i="1" s="1"/>
  <c r="C917" i="1"/>
  <c r="H916" i="1"/>
  <c r="G916" i="1"/>
  <c r="D916" i="1"/>
  <c r="C916" i="1"/>
  <c r="D915" i="1"/>
  <c r="H915" i="1" s="1"/>
  <c r="C915" i="1"/>
  <c r="H914" i="1"/>
  <c r="G914" i="1"/>
  <c r="D914" i="1"/>
  <c r="C914" i="1"/>
  <c r="G913" i="1"/>
  <c r="D913" i="1"/>
  <c r="H913" i="1" s="1"/>
  <c r="C913" i="1"/>
  <c r="H912" i="1"/>
  <c r="G912" i="1"/>
  <c r="D912" i="1"/>
  <c r="C912" i="1"/>
  <c r="G911" i="1"/>
  <c r="D911" i="1"/>
  <c r="H911" i="1" s="1"/>
  <c r="C911" i="1"/>
  <c r="H910" i="1"/>
  <c r="G910" i="1"/>
  <c r="D910" i="1"/>
  <c r="C910" i="1"/>
  <c r="D909" i="1"/>
  <c r="H909" i="1" s="1"/>
  <c r="C909" i="1"/>
  <c r="H908" i="1"/>
  <c r="G908" i="1"/>
  <c r="D908" i="1"/>
  <c r="C908" i="1"/>
  <c r="G907" i="1"/>
  <c r="D907" i="1"/>
  <c r="H907" i="1" s="1"/>
  <c r="C907" i="1"/>
  <c r="H906" i="1"/>
  <c r="G906" i="1"/>
  <c r="D906" i="1"/>
  <c r="C906" i="1"/>
  <c r="D905" i="1"/>
  <c r="H905" i="1" s="1"/>
  <c r="C905" i="1"/>
  <c r="H904" i="1"/>
  <c r="G904" i="1"/>
  <c r="D904" i="1"/>
  <c r="C904" i="1"/>
  <c r="G903" i="1"/>
  <c r="D903" i="1"/>
  <c r="H903" i="1" s="1"/>
  <c r="C903" i="1"/>
  <c r="H902" i="1"/>
  <c r="G902" i="1"/>
  <c r="D902" i="1"/>
  <c r="C902" i="1"/>
  <c r="G901" i="1"/>
  <c r="D901" i="1"/>
  <c r="H901" i="1" s="1"/>
  <c r="C901" i="1"/>
  <c r="H900" i="1"/>
  <c r="G900" i="1"/>
  <c r="D900" i="1"/>
  <c r="C900" i="1"/>
  <c r="D899" i="1"/>
  <c r="H899" i="1" s="1"/>
  <c r="C899" i="1"/>
  <c r="H898" i="1"/>
  <c r="G898" i="1"/>
  <c r="D898" i="1"/>
  <c r="C898" i="1"/>
  <c r="G897" i="1"/>
  <c r="D897" i="1"/>
  <c r="H897" i="1" s="1"/>
  <c r="C897" i="1"/>
  <c r="H896" i="1"/>
  <c r="G896" i="1"/>
  <c r="D896" i="1"/>
  <c r="C896" i="1"/>
  <c r="G895" i="1"/>
  <c r="D895" i="1"/>
  <c r="C895" i="1"/>
  <c r="H894" i="1"/>
  <c r="G894" i="1"/>
  <c r="D894" i="1"/>
  <c r="C894" i="1"/>
  <c r="D893" i="1"/>
  <c r="G893" i="1" s="1"/>
  <c r="C893" i="1"/>
  <c r="H892" i="1"/>
  <c r="G892" i="1"/>
  <c r="D892" i="1"/>
  <c r="C892" i="1"/>
  <c r="G891" i="1"/>
  <c r="D891" i="1"/>
  <c r="C891" i="1"/>
  <c r="H891" i="1" s="1"/>
  <c r="H890" i="1"/>
  <c r="G890" i="1"/>
  <c r="D890" i="1"/>
  <c r="C890" i="1"/>
  <c r="D889" i="1"/>
  <c r="G889" i="1" s="1"/>
  <c r="C889" i="1"/>
  <c r="H888" i="1"/>
  <c r="G888" i="1"/>
  <c r="D888" i="1"/>
  <c r="C888" i="1"/>
  <c r="G887" i="1"/>
  <c r="D887" i="1"/>
  <c r="C887" i="1"/>
  <c r="H887" i="1" s="1"/>
  <c r="H886" i="1"/>
  <c r="G886" i="1"/>
  <c r="D886" i="1"/>
  <c r="C886" i="1"/>
  <c r="G885" i="1"/>
  <c r="D885" i="1"/>
  <c r="C885" i="1"/>
  <c r="D884" i="1"/>
  <c r="G884" i="1" s="1"/>
  <c r="C884" i="1"/>
  <c r="D883" i="1"/>
  <c r="G883" i="1" s="1"/>
  <c r="C883" i="1"/>
  <c r="H882" i="1"/>
  <c r="G882" i="1"/>
  <c r="D882" i="1"/>
  <c r="C882" i="1"/>
  <c r="G881" i="1"/>
  <c r="D881" i="1"/>
  <c r="C881" i="1"/>
  <c r="H881" i="1" s="1"/>
  <c r="H880" i="1"/>
  <c r="G880" i="1"/>
  <c r="D880" i="1"/>
  <c r="C880" i="1"/>
  <c r="G879" i="1"/>
  <c r="D879" i="1"/>
  <c r="C879" i="1"/>
  <c r="H878" i="1"/>
  <c r="G878" i="1"/>
  <c r="D878" i="1"/>
  <c r="C878" i="1"/>
  <c r="D877" i="1"/>
  <c r="G877" i="1" s="1"/>
  <c r="C877" i="1"/>
  <c r="H876" i="1"/>
  <c r="G876" i="1"/>
  <c r="D876" i="1"/>
  <c r="C876" i="1"/>
  <c r="G875" i="1"/>
  <c r="D875" i="1"/>
  <c r="C875" i="1"/>
  <c r="H875" i="1" s="1"/>
  <c r="H874" i="1"/>
  <c r="G874" i="1"/>
  <c r="D874" i="1"/>
  <c r="C874" i="1"/>
  <c r="D873" i="1"/>
  <c r="G873" i="1" s="1"/>
  <c r="C873" i="1"/>
  <c r="H872" i="1"/>
  <c r="G872" i="1"/>
  <c r="D872" i="1"/>
  <c r="C872" i="1"/>
  <c r="G871" i="1"/>
  <c r="D871" i="1"/>
  <c r="C871" i="1"/>
  <c r="H871" i="1" s="1"/>
  <c r="H870" i="1"/>
  <c r="G870" i="1"/>
  <c r="D870" i="1"/>
  <c r="C870" i="1"/>
  <c r="G869" i="1"/>
  <c r="D869" i="1"/>
  <c r="C869" i="1"/>
  <c r="H868" i="1"/>
  <c r="G868" i="1"/>
  <c r="D868" i="1"/>
  <c r="C868" i="1"/>
  <c r="D867" i="1"/>
  <c r="G867" i="1" s="1"/>
  <c r="C867" i="1"/>
  <c r="H866" i="1"/>
  <c r="G866" i="1"/>
  <c r="D866" i="1"/>
  <c r="C866" i="1"/>
  <c r="D865" i="1"/>
  <c r="G865" i="1" s="1"/>
  <c r="C865" i="1"/>
  <c r="H865" i="1" s="1"/>
  <c r="H864" i="1"/>
  <c r="G864" i="1"/>
  <c r="D864" i="1"/>
  <c r="C864" i="1"/>
  <c r="G863" i="1"/>
  <c r="D863" i="1"/>
  <c r="H863" i="1" s="1"/>
  <c r="C863" i="1"/>
  <c r="H862" i="1"/>
  <c r="G862" i="1"/>
  <c r="D862" i="1"/>
  <c r="C862" i="1"/>
  <c r="D861" i="1"/>
  <c r="H861" i="1" s="1"/>
  <c r="C861" i="1"/>
  <c r="H860" i="1"/>
  <c r="G860" i="1"/>
  <c r="D860" i="1"/>
  <c r="C860" i="1"/>
  <c r="G859" i="1"/>
  <c r="D859" i="1"/>
  <c r="H859" i="1" s="1"/>
  <c r="C859" i="1"/>
  <c r="H858" i="1"/>
  <c r="G858" i="1"/>
  <c r="D858" i="1"/>
  <c r="C858" i="1"/>
  <c r="D857" i="1"/>
  <c r="H857" i="1" s="1"/>
  <c r="C857" i="1"/>
  <c r="H856" i="1"/>
  <c r="G856" i="1"/>
  <c r="D856" i="1"/>
  <c r="C856" i="1"/>
  <c r="G855" i="1"/>
  <c r="D855" i="1"/>
  <c r="H855" i="1" s="1"/>
  <c r="C855" i="1"/>
  <c r="H854" i="1"/>
  <c r="G854" i="1"/>
  <c r="D854" i="1"/>
  <c r="C854" i="1"/>
  <c r="G853" i="1"/>
  <c r="D853" i="1"/>
  <c r="H853" i="1" s="1"/>
  <c r="C853" i="1"/>
  <c r="H852" i="1"/>
  <c r="G852" i="1"/>
  <c r="D852" i="1"/>
  <c r="C852" i="1"/>
  <c r="D851" i="1"/>
  <c r="H851" i="1" s="1"/>
  <c r="C851" i="1"/>
  <c r="D850" i="1"/>
  <c r="H850" i="1" s="1"/>
  <c r="C850" i="1"/>
  <c r="G849" i="1"/>
  <c r="D849" i="1"/>
  <c r="H849" i="1" s="1"/>
  <c r="C849" i="1"/>
  <c r="H848" i="1"/>
  <c r="G848" i="1"/>
  <c r="D848" i="1"/>
  <c r="C848" i="1"/>
  <c r="D847" i="1"/>
  <c r="H847" i="1" s="1"/>
  <c r="C847" i="1"/>
  <c r="D846" i="1"/>
  <c r="H846" i="1" s="1"/>
  <c r="C846" i="1"/>
  <c r="D845" i="1"/>
  <c r="H845" i="1" s="1"/>
  <c r="C845" i="1"/>
  <c r="D844" i="1"/>
  <c r="H844" i="1" s="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D836" i="1"/>
  <c r="G836" i="1" s="1"/>
  <c r="C836" i="1"/>
  <c r="G835" i="1"/>
  <c r="D835" i="1"/>
  <c r="H835" i="1" s="1"/>
  <c r="C835" i="1"/>
  <c r="H834" i="1"/>
  <c r="G834" i="1"/>
  <c r="D834" i="1"/>
  <c r="C834" i="1"/>
  <c r="G833" i="1"/>
  <c r="D833" i="1"/>
  <c r="H833" i="1" s="1"/>
  <c r="C833" i="1"/>
  <c r="H832" i="1"/>
  <c r="G832" i="1"/>
  <c r="D832" i="1"/>
  <c r="C832" i="1"/>
  <c r="G831" i="1"/>
  <c r="D831" i="1"/>
  <c r="H831" i="1" s="1"/>
  <c r="C831" i="1"/>
  <c r="H830" i="1"/>
  <c r="G830" i="1"/>
  <c r="D830" i="1"/>
  <c r="C830" i="1"/>
  <c r="G829" i="1"/>
  <c r="D829" i="1"/>
  <c r="H829" i="1" s="1"/>
  <c r="C829" i="1"/>
  <c r="H828" i="1"/>
  <c r="G828" i="1"/>
  <c r="D828" i="1"/>
  <c r="C828" i="1"/>
  <c r="G827" i="1"/>
  <c r="D827" i="1"/>
  <c r="H827" i="1" s="1"/>
  <c r="C827" i="1"/>
  <c r="H826" i="1"/>
  <c r="G826" i="1"/>
  <c r="D826" i="1"/>
  <c r="C826" i="1"/>
  <c r="G825" i="1"/>
  <c r="D825" i="1"/>
  <c r="H825" i="1" s="1"/>
  <c r="C825" i="1"/>
  <c r="H824" i="1"/>
  <c r="G824" i="1"/>
  <c r="D824" i="1"/>
  <c r="C824" i="1"/>
  <c r="G823" i="1"/>
  <c r="D823" i="1"/>
  <c r="H823" i="1" s="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D772" i="1"/>
  <c r="H772" i="1" s="1"/>
  <c r="C772" i="1"/>
  <c r="D771" i="1"/>
  <c r="H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7" i="1" s="1"/>
  <c r="D736" i="1"/>
  <c r="C736" i="1"/>
  <c r="D735" i="1"/>
  <c r="H735" i="1" s="1"/>
  <c r="C735" i="1"/>
  <c r="G734" i="1"/>
  <c r="D734" i="1"/>
  <c r="H734" i="1" s="1"/>
  <c r="C734" i="1"/>
  <c r="H733" i="1"/>
  <c r="G733" i="1"/>
  <c r="D733" i="1"/>
  <c r="C733" i="1"/>
  <c r="H732" i="1"/>
  <c r="G732" i="1"/>
  <c r="D732" i="1"/>
  <c r="C732" i="1"/>
  <c r="D731" i="1"/>
  <c r="H731" i="1" s="1"/>
  <c r="C731" i="1"/>
  <c r="D730" i="1"/>
  <c r="H730" i="1" s="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D717" i="1"/>
  <c r="H717" i="1" s="1"/>
  <c r="C717" i="1"/>
  <c r="H716" i="1"/>
  <c r="G716" i="1"/>
  <c r="D716" i="1"/>
  <c r="C716"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G672" i="1"/>
  <c r="D672" i="1"/>
  <c r="H672" i="1" s="1"/>
  <c r="C672" i="1"/>
  <c r="G671" i="1"/>
  <c r="D671" i="1"/>
  <c r="H671" i="1" s="1"/>
  <c r="C671" i="1"/>
  <c r="H670" i="1"/>
  <c r="D670" i="1"/>
  <c r="G670" i="1" s="1"/>
  <c r="C670" i="1"/>
  <c r="H669" i="1"/>
  <c r="G669" i="1"/>
  <c r="D669" i="1"/>
  <c r="C669" i="1"/>
  <c r="H668" i="1"/>
  <c r="G668" i="1"/>
  <c r="D668" i="1"/>
  <c r="C668" i="1"/>
  <c r="D667" i="1"/>
  <c r="H667" i="1" s="1"/>
  <c r="C667" i="1"/>
  <c r="D666" i="1"/>
  <c r="H666" i="1" s="1"/>
  <c r="C666" i="1"/>
  <c r="G665" i="1"/>
  <c r="D665" i="1"/>
  <c r="H665" i="1" s="1"/>
  <c r="C665" i="1"/>
  <c r="D664" i="1"/>
  <c r="H664" i="1" s="1"/>
  <c r="C664" i="1"/>
  <c r="H663" i="1"/>
  <c r="D663" i="1"/>
  <c r="G663" i="1" s="1"/>
  <c r="C663" i="1"/>
  <c r="H662" i="1"/>
  <c r="D662" i="1"/>
  <c r="G662" i="1" s="1"/>
  <c r="C662" i="1"/>
  <c r="H661" i="1"/>
  <c r="G661" i="1"/>
  <c r="D661" i="1"/>
  <c r="C661" i="1"/>
  <c r="H660" i="1"/>
  <c r="G660" i="1"/>
  <c r="D660" i="1"/>
  <c r="C660" i="1"/>
  <c r="H659" i="1"/>
  <c r="G659" i="1"/>
  <c r="D659" i="1"/>
  <c r="C659" i="1"/>
  <c r="H658" i="1"/>
  <c r="G658" i="1"/>
  <c r="D658" i="1"/>
  <c r="C658" i="1"/>
  <c r="D657" i="1"/>
  <c r="C657" i="1"/>
  <c r="D656" i="1"/>
  <c r="H656" i="1" s="1"/>
  <c r="C656" i="1"/>
  <c r="H655" i="1"/>
  <c r="G655" i="1"/>
  <c r="D655" i="1"/>
  <c r="C655" i="1"/>
  <c r="H654" i="1"/>
  <c r="G654" i="1"/>
  <c r="D654" i="1"/>
  <c r="C654" i="1"/>
  <c r="H653" i="1"/>
  <c r="G653" i="1"/>
  <c r="D653" i="1"/>
  <c r="C653" i="1"/>
  <c r="G652" i="1"/>
  <c r="D652" i="1"/>
  <c r="H652" i="1" s="1"/>
  <c r="C652" i="1"/>
  <c r="H651" i="1"/>
  <c r="G651" i="1"/>
  <c r="D651" i="1"/>
  <c r="C651" i="1"/>
  <c r="D650" i="1"/>
  <c r="G650" i="1" s="1"/>
  <c r="C650" i="1"/>
  <c r="D649" i="1"/>
  <c r="D648" i="1"/>
  <c r="C648" i="1"/>
  <c r="D647" i="1"/>
  <c r="C647" i="1"/>
  <c r="D646" i="1"/>
  <c r="C646" i="1"/>
  <c r="D645" i="1"/>
  <c r="H645" i="1" s="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G618" i="1"/>
  <c r="D618" i="1"/>
  <c r="H618" i="1" s="1"/>
  <c r="C618" i="1"/>
  <c r="H617" i="1"/>
  <c r="G617" i="1"/>
  <c r="D617" i="1"/>
  <c r="C617" i="1"/>
  <c r="D616" i="1"/>
  <c r="H616" i="1" s="1"/>
  <c r="C616" i="1"/>
  <c r="D615" i="1"/>
  <c r="G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D601" i="1"/>
  <c r="H601" i="1" s="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D454" i="1"/>
  <c r="H454" i="1" s="1"/>
  <c r="C454" i="1"/>
  <c r="H453" i="1"/>
  <c r="G453" i="1"/>
  <c r="D453" i="1"/>
  <c r="C453" i="1"/>
  <c r="H452" i="1"/>
  <c r="G452" i="1"/>
  <c r="D452" i="1"/>
  <c r="C452" i="1"/>
  <c r="D451" i="1"/>
  <c r="H451" i="1" s="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5" i="1" s="1"/>
  <c r="C425" i="1"/>
  <c r="D424" i="1"/>
  <c r="D423" i="1"/>
  <c r="H423" i="1" s="1"/>
  <c r="C423" i="1"/>
  <c r="D422" i="1"/>
  <c r="H422" i="1" s="1"/>
  <c r="C422" i="1"/>
  <c r="D421" i="1"/>
  <c r="H421" i="1" s="1"/>
  <c r="C421" i="1"/>
  <c r="D416" i="1"/>
  <c r="H416" i="1" s="1"/>
  <c r="C416" i="1"/>
  <c r="D415" i="1"/>
  <c r="G415" i="1" s="1"/>
  <c r="C415" i="1"/>
  <c r="H414" i="1"/>
  <c r="G414" i="1"/>
  <c r="D414" i="1"/>
  <c r="C414" i="1"/>
  <c r="D411" i="1"/>
  <c r="H411" i="1" s="1"/>
  <c r="C411" i="1"/>
  <c r="H410" i="1"/>
  <c r="G410" i="1"/>
  <c r="D410" i="1"/>
  <c r="C410" i="1"/>
  <c r="H409" i="1"/>
  <c r="D409" i="1"/>
  <c r="G409" i="1" s="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D392" i="1"/>
  <c r="H392" i="1" s="1"/>
  <c r="C392" i="1"/>
  <c r="H391" i="1"/>
  <c r="G391" i="1"/>
  <c r="D391" i="1"/>
  <c r="C391" i="1"/>
  <c r="H390" i="1"/>
  <c r="G390" i="1"/>
  <c r="D390" i="1"/>
  <c r="C390" i="1"/>
  <c r="H389" i="1"/>
  <c r="G389" i="1"/>
  <c r="D389" i="1"/>
  <c r="C389" i="1"/>
  <c r="D388" i="1"/>
  <c r="H388" i="1" s="1"/>
  <c r="C388" i="1"/>
  <c r="H387" i="1"/>
  <c r="G387" i="1"/>
  <c r="D387" i="1"/>
  <c r="C387" i="1"/>
  <c r="H386" i="1"/>
  <c r="G386" i="1"/>
  <c r="D386" i="1"/>
  <c r="C386" i="1"/>
  <c r="H385" i="1"/>
  <c r="G385" i="1"/>
  <c r="D385" i="1"/>
  <c r="C385" i="1"/>
  <c r="D384" i="1"/>
  <c r="H384" i="1" s="1"/>
  <c r="C384" i="1"/>
  <c r="H383" i="1"/>
  <c r="D383" i="1"/>
  <c r="G383" i="1" s="1"/>
  <c r="C383" i="1"/>
  <c r="H382" i="1"/>
  <c r="G382" i="1"/>
  <c r="D382" i="1"/>
  <c r="C382" i="1"/>
  <c r="G381" i="1"/>
  <c r="D381" i="1"/>
  <c r="H381" i="1" s="1"/>
  <c r="C381" i="1"/>
  <c r="D380" i="1"/>
  <c r="H380" i="1" s="1"/>
  <c r="C380" i="1"/>
  <c r="H379" i="1"/>
  <c r="G379" i="1"/>
  <c r="D379" i="1"/>
  <c r="C379" i="1"/>
  <c r="D378" i="1"/>
  <c r="H378" i="1" s="1"/>
  <c r="C378" i="1"/>
  <c r="D377" i="1"/>
  <c r="H377" i="1" s="1"/>
  <c r="C377" i="1"/>
  <c r="D376" i="1"/>
  <c r="H376" i="1" s="1"/>
  <c r="C376" i="1"/>
  <c r="D375" i="1"/>
  <c r="G375" i="1" s="1"/>
  <c r="C375" i="1"/>
  <c r="C374" i="1"/>
  <c r="D373" i="1"/>
  <c r="H373" i="1" s="1"/>
  <c r="C373" i="1"/>
  <c r="D372" i="1"/>
  <c r="H372" i="1" s="1"/>
  <c r="C372" i="1"/>
  <c r="D371" i="1"/>
  <c r="H371" i="1" s="1"/>
  <c r="C371" i="1"/>
  <c r="D370" i="1"/>
  <c r="H370" i="1" s="1"/>
  <c r="C370" i="1"/>
  <c r="D369" i="1"/>
  <c r="H369" i="1" s="1"/>
  <c r="C369" i="1"/>
  <c r="H367" i="1"/>
  <c r="G367" i="1"/>
  <c r="D367" i="1"/>
  <c r="C367" i="1"/>
  <c r="H366" i="1"/>
  <c r="G366" i="1"/>
  <c r="D366" i="1"/>
  <c r="C366" i="1"/>
  <c r="H365" i="1"/>
  <c r="D365" i="1"/>
  <c r="G365" i="1" s="1"/>
  <c r="C365" i="1"/>
  <c r="D364" i="1"/>
  <c r="H364" i="1" s="1"/>
  <c r="C364" i="1"/>
  <c r="H363" i="1"/>
  <c r="G363" i="1"/>
  <c r="D363" i="1"/>
  <c r="C363" i="1"/>
  <c r="H362" i="1"/>
  <c r="G362" i="1"/>
  <c r="D362" i="1"/>
  <c r="C362" i="1"/>
  <c r="D361" i="1"/>
  <c r="H361" i="1" s="1"/>
  <c r="C361" i="1"/>
  <c r="H360" i="1"/>
  <c r="G360" i="1"/>
  <c r="D360" i="1"/>
  <c r="C360" i="1"/>
  <c r="H359" i="1"/>
  <c r="G359" i="1"/>
  <c r="D359" i="1"/>
  <c r="C359" i="1"/>
  <c r="D358" i="1"/>
  <c r="H358" i="1" s="1"/>
  <c r="C358"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D316" i="1"/>
  <c r="H315" i="1"/>
  <c r="G315" i="1"/>
  <c r="D315" i="1"/>
  <c r="C315" i="1"/>
  <c r="H314" i="1"/>
  <c r="G314" i="1"/>
  <c r="D314" i="1"/>
  <c r="C314" i="1"/>
  <c r="D313" i="1"/>
  <c r="H313" i="1" s="1"/>
  <c r="C313" i="1"/>
  <c r="H312" i="1"/>
  <c r="G312" i="1"/>
  <c r="D312" i="1"/>
  <c r="C312" i="1"/>
  <c r="H311" i="1"/>
  <c r="G311" i="1"/>
  <c r="D311" i="1"/>
  <c r="C311" i="1"/>
  <c r="H310" i="1"/>
  <c r="G310" i="1"/>
  <c r="D310" i="1"/>
  <c r="C310" i="1"/>
  <c r="D309" i="1"/>
  <c r="H309" i="1" s="1"/>
  <c r="C309" i="1"/>
  <c r="H308" i="1"/>
  <c r="G308" i="1"/>
  <c r="D308" i="1"/>
  <c r="C308" i="1"/>
  <c r="H307" i="1"/>
  <c r="G307" i="1"/>
  <c r="D307" i="1"/>
  <c r="C307" i="1"/>
  <c r="D306" i="1"/>
  <c r="H306" i="1" s="1"/>
  <c r="C306" i="1"/>
  <c r="D305" i="1"/>
  <c r="H305" i="1" s="1"/>
  <c r="C305" i="1"/>
  <c r="C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H286" i="1" s="1"/>
  <c r="C286" i="1"/>
  <c r="G285" i="1"/>
  <c r="D285" i="1"/>
  <c r="H285" i="1" s="1"/>
  <c r="C285" i="1"/>
  <c r="H284" i="1"/>
  <c r="G284" i="1"/>
  <c r="D284" i="1"/>
  <c r="C284" i="1"/>
  <c r="H283" i="1"/>
  <c r="G283" i="1"/>
  <c r="D283" i="1"/>
  <c r="C283" i="1"/>
  <c r="H282" i="1"/>
  <c r="G282" i="1"/>
  <c r="D282" i="1"/>
  <c r="C282" i="1"/>
  <c r="H281" i="1"/>
  <c r="G281" i="1"/>
  <c r="D281" i="1"/>
  <c r="C281" i="1"/>
  <c r="D280" i="1"/>
  <c r="H280" i="1" s="1"/>
  <c r="C280" i="1"/>
  <c r="D279" i="1"/>
  <c r="H279" i="1" s="1"/>
  <c r="C279" i="1"/>
  <c r="H278" i="1"/>
  <c r="G278" i="1"/>
  <c r="D278" i="1"/>
  <c r="C278" i="1"/>
  <c r="H277" i="1"/>
  <c r="G277" i="1"/>
  <c r="D277" i="1"/>
  <c r="C277" i="1"/>
  <c r="G276" i="1"/>
  <c r="D276" i="1"/>
  <c r="H276" i="1" s="1"/>
  <c r="C276" i="1"/>
  <c r="H275" i="1"/>
  <c r="D275" i="1"/>
  <c r="G275" i="1" s="1"/>
  <c r="C275" i="1"/>
  <c r="D274" i="1"/>
  <c r="H274" i="1" s="1"/>
  <c r="C274" i="1"/>
  <c r="D273" i="1"/>
  <c r="H273" i="1" s="1"/>
  <c r="C273" i="1"/>
  <c r="H272" i="1"/>
  <c r="G272" i="1"/>
  <c r="D272" i="1"/>
  <c r="C272" i="1"/>
  <c r="D271" i="1"/>
  <c r="H271" i="1" s="1"/>
  <c r="C271" i="1"/>
  <c r="D270" i="1"/>
  <c r="H270" i="1" s="1"/>
  <c r="C270" i="1"/>
  <c r="C269" i="1"/>
  <c r="H268" i="1"/>
  <c r="G268" i="1"/>
  <c r="D268" i="1"/>
  <c r="C268" i="1"/>
  <c r="H267" i="1"/>
  <c r="D267" i="1"/>
  <c r="G267" i="1" s="1"/>
  <c r="C267" i="1"/>
  <c r="H266" i="1"/>
  <c r="D266" i="1"/>
  <c r="G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D254" i="1"/>
  <c r="G254" i="1" s="1"/>
  <c r="C254" i="1"/>
  <c r="D253" i="1"/>
  <c r="H253" i="1" s="1"/>
  <c r="C253" i="1"/>
  <c r="H252" i="1"/>
  <c r="G252" i="1"/>
  <c r="D252" i="1"/>
  <c r="C252" i="1"/>
  <c r="H251" i="1"/>
  <c r="G251" i="1"/>
  <c r="D251" i="1"/>
  <c r="C251" i="1"/>
  <c r="H250" i="1"/>
  <c r="G250" i="1"/>
  <c r="D250" i="1"/>
  <c r="C250" i="1"/>
  <c r="D249" i="1"/>
  <c r="H249" i="1" s="1"/>
  <c r="C249" i="1"/>
  <c r="D248" i="1"/>
  <c r="G248" i="1" s="1"/>
  <c r="C248" i="1"/>
  <c r="G247" i="1"/>
  <c r="D247" i="1"/>
  <c r="H247" i="1" s="1"/>
  <c r="C247" i="1"/>
  <c r="C246" i="1"/>
  <c r="H245" i="1"/>
  <c r="G245" i="1"/>
  <c r="D245" i="1"/>
  <c r="C245" i="1"/>
  <c r="D244" i="1"/>
  <c r="G244" i="1" s="1"/>
  <c r="C244" i="1"/>
  <c r="D243" i="1"/>
  <c r="H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G234" i="1" s="1"/>
  <c r="C234" i="1"/>
  <c r="D233" i="1"/>
  <c r="H233" i="1" s="1"/>
  <c r="C233" i="1"/>
  <c r="H232" i="1"/>
  <c r="G232" i="1"/>
  <c r="D232" i="1"/>
  <c r="C232" i="1"/>
  <c r="H231" i="1"/>
  <c r="G231" i="1"/>
  <c r="D231" i="1"/>
  <c r="C231" i="1"/>
  <c r="H230" i="1"/>
  <c r="G230" i="1"/>
  <c r="D230" i="1"/>
  <c r="C230" i="1"/>
  <c r="H229" i="1"/>
  <c r="G229" i="1"/>
  <c r="D229" i="1"/>
  <c r="C229" i="1"/>
  <c r="D228" i="1"/>
  <c r="G228" i="1" s="1"/>
  <c r="C228" i="1"/>
  <c r="D227" i="1"/>
  <c r="H227" i="1" s="1"/>
  <c r="C227" i="1"/>
  <c r="C226" i="1"/>
  <c r="H225" i="1"/>
  <c r="G225" i="1"/>
  <c r="D225" i="1"/>
  <c r="C225" i="1"/>
  <c r="H224" i="1"/>
  <c r="G224" i="1"/>
  <c r="D224" i="1"/>
  <c r="C224" i="1"/>
  <c r="G223" i="1"/>
  <c r="D223" i="1"/>
  <c r="H223" i="1" s="1"/>
  <c r="C223" i="1"/>
  <c r="H222" i="1"/>
  <c r="G222" i="1"/>
  <c r="D222" i="1"/>
  <c r="C222" i="1"/>
  <c r="D221" i="1"/>
  <c r="H221" i="1" s="1"/>
  <c r="C221" i="1"/>
  <c r="G220" i="1"/>
  <c r="D220" i="1"/>
  <c r="H220" i="1" s="1"/>
  <c r="C220" i="1"/>
  <c r="H219" i="1"/>
  <c r="G219" i="1"/>
  <c r="D219" i="1"/>
  <c r="C219" i="1"/>
  <c r="C218" i="1"/>
  <c r="C217" i="1"/>
  <c r="G216" i="1"/>
  <c r="D216" i="1"/>
  <c r="H216" i="1" s="1"/>
  <c r="C216" i="1"/>
  <c r="D215" i="1"/>
  <c r="H215" i="1" s="1"/>
  <c r="C215" i="1"/>
  <c r="H214" i="1"/>
  <c r="G214" i="1"/>
  <c r="D214" i="1"/>
  <c r="C214" i="1"/>
  <c r="D213" i="1"/>
  <c r="H213" i="1" s="1"/>
  <c r="C213" i="1"/>
  <c r="D212" i="1"/>
  <c r="H212" i="1" s="1"/>
  <c r="C212" i="1"/>
  <c r="D211" i="1"/>
  <c r="H211" i="1" s="1"/>
  <c r="C211" i="1"/>
  <c r="H210" i="1"/>
  <c r="G210" i="1"/>
  <c r="D210" i="1"/>
  <c r="C210" i="1"/>
  <c r="D209" i="1"/>
  <c r="H209" i="1" s="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D195" i="1"/>
  <c r="H195" i="1" s="1"/>
  <c r="C195" i="1"/>
  <c r="G194" i="1"/>
  <c r="D194" i="1"/>
  <c r="H194" i="1" s="1"/>
  <c r="C194" i="1"/>
  <c r="D193" i="1"/>
  <c r="H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D164" i="1"/>
  <c r="H164" i="1" s="1"/>
  <c r="C164" i="1"/>
  <c r="D163" i="1"/>
  <c r="H163" i="1" s="1"/>
  <c r="C163" i="1"/>
  <c r="D162" i="1"/>
  <c r="H162" i="1" s="1"/>
  <c r="C162" i="1"/>
  <c r="D161" i="1"/>
  <c r="H161" i="1" s="1"/>
  <c r="C161" i="1"/>
  <c r="C160" i="1"/>
  <c r="H159" i="1"/>
  <c r="G159" i="1"/>
  <c r="D159" i="1"/>
  <c r="C159" i="1"/>
  <c r="D158" i="1"/>
  <c r="H158" i="1" s="1"/>
  <c r="C158" i="1"/>
  <c r="H157" i="1"/>
  <c r="G157" i="1"/>
  <c r="D157" i="1"/>
  <c r="C157" i="1"/>
  <c r="C156" i="1"/>
  <c r="D155" i="1"/>
  <c r="H155" i="1" s="1"/>
  <c r="C155" i="1"/>
  <c r="G154" i="1"/>
  <c r="D154" i="1"/>
  <c r="H154" i="1" s="1"/>
  <c r="C154" i="1"/>
  <c r="D153" i="1"/>
  <c r="H153" i="1" s="1"/>
  <c r="C153" i="1"/>
  <c r="H152" i="1"/>
  <c r="G152" i="1"/>
  <c r="D152" i="1"/>
  <c r="C152" i="1"/>
  <c r="D151" i="1"/>
  <c r="H151" i="1" s="1"/>
  <c r="C151" i="1"/>
  <c r="C150" i="1"/>
  <c r="C149" i="1"/>
  <c r="H147" i="1"/>
  <c r="D147" i="1"/>
  <c r="G147" i="1" s="1"/>
  <c r="C147" i="1"/>
  <c r="D146" i="1"/>
  <c r="H146" i="1" s="1"/>
  <c r="C146" i="1"/>
  <c r="H145" i="1"/>
  <c r="G145" i="1"/>
  <c r="D145" i="1"/>
  <c r="C145" i="1"/>
  <c r="H144" i="1"/>
  <c r="G144" i="1"/>
  <c r="D144" i="1"/>
  <c r="C144" i="1"/>
  <c r="H143" i="1"/>
  <c r="G143" i="1"/>
  <c r="D143" i="1"/>
  <c r="C143" i="1"/>
  <c r="D142" i="1"/>
  <c r="H142" i="1" s="1"/>
  <c r="C142" i="1"/>
  <c r="H141" i="1"/>
  <c r="G141" i="1"/>
  <c r="D141" i="1"/>
  <c r="C141" i="1"/>
  <c r="H140" i="1"/>
  <c r="G140" i="1"/>
  <c r="D140" i="1"/>
  <c r="C140" i="1"/>
  <c r="H139" i="1"/>
  <c r="G139" i="1"/>
  <c r="D139" i="1"/>
  <c r="C139" i="1"/>
  <c r="H138" i="1"/>
  <c r="G138" i="1"/>
  <c r="D138" i="1"/>
  <c r="C138" i="1"/>
  <c r="D137" i="1"/>
  <c r="H137" i="1" s="1"/>
  <c r="C137" i="1"/>
  <c r="D136" i="1"/>
  <c r="H136" i="1" s="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D127" i="1"/>
  <c r="H127" i="1" s="1"/>
  <c r="C127" i="1"/>
  <c r="D126" i="1"/>
  <c r="G126" i="1" s="1"/>
  <c r="C126" i="1"/>
  <c r="C125" i="1"/>
  <c r="H124" i="1"/>
  <c r="G124" i="1"/>
  <c r="D124" i="1"/>
  <c r="C124" i="1"/>
  <c r="H123" i="1"/>
  <c r="G123" i="1"/>
  <c r="D123" i="1"/>
  <c r="C123" i="1"/>
  <c r="H122" i="1"/>
  <c r="G122" i="1"/>
  <c r="D122" i="1"/>
  <c r="C122" i="1"/>
  <c r="C121" i="1"/>
  <c r="H120" i="1"/>
  <c r="G120" i="1"/>
  <c r="D120" i="1"/>
  <c r="C120" i="1"/>
  <c r="H119" i="1"/>
  <c r="G119" i="1"/>
  <c r="D119" i="1"/>
  <c r="C119" i="1"/>
  <c r="D118" i="1"/>
  <c r="G118" i="1" s="1"/>
  <c r="C118" i="1"/>
  <c r="D117" i="1"/>
  <c r="H117" i="1" s="1"/>
  <c r="C117" i="1"/>
  <c r="D116" i="1"/>
  <c r="G116" i="1" s="1"/>
  <c r="C116" i="1"/>
  <c r="H115" i="1"/>
  <c r="G115" i="1"/>
  <c r="D115" i="1"/>
  <c r="C115" i="1"/>
  <c r="D114" i="1"/>
  <c r="G114" i="1" s="1"/>
  <c r="C114" i="1"/>
  <c r="H113" i="1"/>
  <c r="G113" i="1"/>
  <c r="D113" i="1"/>
  <c r="C113" i="1"/>
  <c r="H112" i="1"/>
  <c r="G112" i="1"/>
  <c r="D112" i="1"/>
  <c r="C112" i="1"/>
  <c r="H111" i="1"/>
  <c r="G111" i="1"/>
  <c r="D111" i="1"/>
  <c r="C111" i="1"/>
  <c r="H110" i="1"/>
  <c r="G110" i="1"/>
  <c r="D110" i="1"/>
  <c r="C110" i="1"/>
  <c r="H109" i="1"/>
  <c r="G109" i="1"/>
  <c r="D109" i="1"/>
  <c r="C109" i="1"/>
  <c r="D108" i="1"/>
  <c r="G108" i="1" s="1"/>
  <c r="C108" i="1"/>
  <c r="D107" i="1"/>
  <c r="H107" i="1" s="1"/>
  <c r="C107" i="1"/>
  <c r="D106" i="1"/>
  <c r="G106" i="1" s="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D89" i="1"/>
  <c r="H89" i="1" s="1"/>
  <c r="C89" i="1"/>
  <c r="G88" i="1"/>
  <c r="D88" i="1"/>
  <c r="H88" i="1" s="1"/>
  <c r="C88" i="1"/>
  <c r="D87" i="1"/>
  <c r="H87" i="1" s="1"/>
  <c r="C87" i="1"/>
  <c r="D86" i="1"/>
  <c r="H86" i="1" s="1"/>
  <c r="C86" i="1"/>
  <c r="H85" i="1"/>
  <c r="G85" i="1"/>
  <c r="D85" i="1"/>
  <c r="C85" i="1"/>
  <c r="D84" i="1"/>
  <c r="H84" i="1" s="1"/>
  <c r="C84" i="1"/>
  <c r="H83" i="1"/>
  <c r="G83" i="1"/>
  <c r="D83" i="1"/>
  <c r="C83" i="1"/>
  <c r="H82" i="1"/>
  <c r="D82" i="1"/>
  <c r="G82" i="1" s="1"/>
  <c r="C82" i="1"/>
  <c r="D81" i="1"/>
  <c r="H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D61" i="1"/>
  <c r="G61" i="1" s="1"/>
  <c r="C61" i="1"/>
  <c r="D60" i="1"/>
  <c r="H60" i="1" s="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D52" i="1"/>
  <c r="G52" i="1" s="1"/>
  <c r="C52" i="1"/>
  <c r="H51" i="1"/>
  <c r="G51" i="1"/>
  <c r="D51" i="1"/>
  <c r="C51" i="1"/>
  <c r="H50" i="1"/>
  <c r="D50" i="1"/>
  <c r="G50" i="1" s="1"/>
  <c r="C50" i="1"/>
  <c r="D49" i="1"/>
  <c r="H49" i="1" s="1"/>
  <c r="C49" i="1"/>
  <c r="H48" i="1"/>
  <c r="G48" i="1"/>
  <c r="D48" i="1"/>
  <c r="C48" i="1"/>
  <c r="D47" i="1"/>
  <c r="G47" i="1" s="1"/>
  <c r="C47" i="1"/>
  <c r="D46" i="1"/>
  <c r="H46" i="1" s="1"/>
  <c r="C46" i="1"/>
  <c r="C45" i="1"/>
  <c r="H44" i="1"/>
  <c r="G44" i="1"/>
  <c r="D44" i="1"/>
  <c r="C44" i="1"/>
  <c r="H43" i="1"/>
  <c r="G43" i="1"/>
  <c r="D43" i="1"/>
  <c r="C43" i="1"/>
  <c r="H42" i="1"/>
  <c r="G42" i="1"/>
  <c r="D42" i="1"/>
  <c r="C42" i="1"/>
  <c r="H41" i="1"/>
  <c r="G41" i="1"/>
  <c r="D41" i="1"/>
  <c r="C41" i="1"/>
  <c r="H40" i="1"/>
  <c r="G40" i="1"/>
  <c r="D40" i="1"/>
  <c r="C40" i="1"/>
  <c r="D39" i="1"/>
  <c r="H38" i="1"/>
  <c r="D38" i="1"/>
  <c r="G38" i="1" s="1"/>
  <c r="C38" i="1"/>
  <c r="H37" i="1"/>
  <c r="G37" i="1"/>
  <c r="D37" i="1"/>
  <c r="C37" i="1"/>
  <c r="H36" i="1"/>
  <c r="G36" i="1"/>
  <c r="D36" i="1"/>
  <c r="C36" i="1"/>
  <c r="D35" i="1"/>
  <c r="H35" i="1" s="1"/>
  <c r="C35" i="1"/>
  <c r="H34" i="1"/>
  <c r="G34" i="1"/>
  <c r="D34" i="1"/>
  <c r="C34" i="1"/>
  <c r="H33" i="1"/>
  <c r="G33" i="1"/>
  <c r="D33" i="1"/>
  <c r="C33" i="1"/>
  <c r="H32" i="1"/>
  <c r="G32" i="1"/>
  <c r="D32" i="1"/>
  <c r="C32" i="1"/>
  <c r="H31" i="1"/>
  <c r="G31" i="1"/>
  <c r="D31" i="1"/>
  <c r="C31" i="1"/>
  <c r="H30" i="1"/>
  <c r="G30" i="1"/>
  <c r="D30" i="1"/>
  <c r="C30" i="1"/>
  <c r="D29" i="1"/>
  <c r="H29" i="1" s="1"/>
  <c r="C29" i="1"/>
  <c r="H28" i="1"/>
  <c r="G28" i="1"/>
  <c r="D28" i="1"/>
  <c r="C28" i="1"/>
  <c r="G27" i="1"/>
  <c r="D27" i="1"/>
  <c r="H27" i="1" s="1"/>
  <c r="C27" i="1"/>
  <c r="D26" i="1"/>
  <c r="H26" i="1" s="1"/>
  <c r="C26" i="1"/>
  <c r="C25" i="1"/>
  <c r="H24" i="1"/>
  <c r="G24" i="1"/>
  <c r="D24" i="1"/>
  <c r="C24" i="1"/>
  <c r="D23" i="1"/>
  <c r="H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G10" i="1"/>
  <c r="D10" i="1"/>
  <c r="H10" i="1" s="1"/>
  <c r="C10" i="1"/>
  <c r="G9" i="1"/>
  <c r="D9" i="1"/>
  <c r="H9" i="1" s="1"/>
  <c r="C9" i="1"/>
  <c r="H8" i="1"/>
  <c r="D8" i="1"/>
  <c r="G8" i="1" s="1"/>
  <c r="C8" i="1"/>
  <c r="D7" i="1"/>
  <c r="H7" i="1" s="1"/>
  <c r="C7" i="1"/>
  <c r="D6" i="1"/>
  <c r="H6" i="1" s="1"/>
  <c r="C6" i="1"/>
  <c r="D5" i="1"/>
  <c r="H5" i="1" s="1"/>
  <c r="C5" i="1"/>
  <c r="D4" i="1"/>
  <c r="H4" i="1" s="1"/>
  <c r="C4" i="1"/>
  <c r="C3" i="1"/>
  <c r="H1267" i="1" l="1"/>
  <c r="F260" i="5"/>
  <c r="H1261" i="1"/>
  <c r="J1569" i="1"/>
  <c r="H1303" i="1"/>
  <c r="H1308" i="1"/>
  <c r="H1304" i="1"/>
  <c r="G648" i="1"/>
  <c r="H647" i="1"/>
  <c r="H646" i="1"/>
  <c r="H649" i="1"/>
  <c r="H1257" i="1"/>
  <c r="E305" i="9"/>
  <c r="B305" i="9" s="1"/>
  <c r="H1260" i="1"/>
  <c r="G1569" i="1"/>
  <c r="H1569" i="1"/>
  <c r="E22" i="7"/>
  <c r="I34" i="3" s="1"/>
  <c r="D22" i="7"/>
  <c r="J1562" i="1"/>
  <c r="G1558" i="1"/>
  <c r="H1558" i="1"/>
  <c r="D1556" i="1"/>
  <c r="G1547" i="1"/>
  <c r="E6" i="7"/>
  <c r="G1552" i="1"/>
  <c r="H1552" i="1"/>
  <c r="D6" i="7"/>
  <c r="C1539" i="1" s="1"/>
  <c r="D1539" i="1"/>
  <c r="H1539" i="1" s="1"/>
  <c r="G1389" i="1"/>
  <c r="G1388" i="1"/>
  <c r="G1386" i="1"/>
  <c r="G1384" i="1"/>
  <c r="H1256" i="1"/>
  <c r="E36" i="9"/>
  <c r="B36" i="9" s="1"/>
  <c r="E647" i="4"/>
  <c r="D641" i="1" s="1"/>
  <c r="H1399" i="1"/>
  <c r="H1391" i="1"/>
  <c r="H1374" i="1"/>
  <c r="G1373" i="1"/>
  <c r="G1371" i="1"/>
  <c r="G1347" i="1"/>
  <c r="G1342" i="1"/>
  <c r="G1341" i="1"/>
  <c r="G1340" i="1"/>
  <c r="G1339" i="1"/>
  <c r="G1316" i="1"/>
  <c r="G1314" i="1"/>
  <c r="G1312" i="1"/>
  <c r="G1310" i="1"/>
  <c r="G1309" i="1"/>
  <c r="G1308" i="1"/>
  <c r="G1307" i="1"/>
  <c r="G1306" i="1"/>
  <c r="G1305" i="1"/>
  <c r="G1304" i="1"/>
  <c r="G1303" i="1"/>
  <c r="H1300" i="1"/>
  <c r="E335" i="9"/>
  <c r="B335" i="9" s="1"/>
  <c r="G1301" i="1"/>
  <c r="F297" i="5"/>
  <c r="G1302" i="1"/>
  <c r="G1297" i="1"/>
  <c r="F291" i="5"/>
  <c r="G1290" i="1"/>
  <c r="H1278" i="1"/>
  <c r="G1281" i="1"/>
  <c r="G1279" i="1"/>
  <c r="D255" i="5"/>
  <c r="C1259" i="1" s="1"/>
  <c r="G1267" i="1"/>
  <c r="G1266" i="1"/>
  <c r="E304" i="9"/>
  <c r="B304" i="9" s="1"/>
  <c r="H1263" i="1"/>
  <c r="H1262" i="1"/>
  <c r="E303" i="9"/>
  <c r="B303" i="9" s="1"/>
  <c r="G1260" i="1"/>
  <c r="G1261" i="1"/>
  <c r="G1258" i="1"/>
  <c r="G1256" i="1"/>
  <c r="G1257" i="1"/>
  <c r="G1254" i="1"/>
  <c r="G1253" i="1"/>
  <c r="H1252" i="1"/>
  <c r="E340" i="9"/>
  <c r="B340" i="9" s="1"/>
  <c r="G1234" i="1"/>
  <c r="E323" i="9"/>
  <c r="B323" i="9" s="1"/>
  <c r="F197" i="5"/>
  <c r="E319" i="9"/>
  <c r="B319" i="9" s="1"/>
  <c r="G1199" i="1"/>
  <c r="H1199" i="1"/>
  <c r="G1198" i="1"/>
  <c r="G1189" i="1"/>
  <c r="G1188" i="1"/>
  <c r="E178" i="5"/>
  <c r="D1182" i="1" s="1"/>
  <c r="F181" i="5"/>
  <c r="G1187" i="1"/>
  <c r="G1185" i="1"/>
  <c r="D178" i="5"/>
  <c r="C1182" i="1" s="1"/>
  <c r="F171" i="5"/>
  <c r="G1177" i="1"/>
  <c r="G1176" i="1"/>
  <c r="G1175" i="1"/>
  <c r="G1172" i="1"/>
  <c r="E317" i="9"/>
  <c r="B317" i="9" s="1"/>
  <c r="F165" i="5"/>
  <c r="E318" i="9"/>
  <c r="B318" i="9" s="1"/>
  <c r="G1170" i="1"/>
  <c r="G1169" i="1"/>
  <c r="H1169" i="1"/>
  <c r="G1168" i="1"/>
  <c r="G1164" i="1"/>
  <c r="H1164" i="1"/>
  <c r="G1142" i="1"/>
  <c r="F135" i="5"/>
  <c r="C1140" i="1"/>
  <c r="H1142" i="1"/>
  <c r="F136" i="5"/>
  <c r="E119" i="5"/>
  <c r="D1124" i="1" s="1"/>
  <c r="H1124" i="1" s="1"/>
  <c r="F120" i="5"/>
  <c r="G1094" i="1"/>
  <c r="G1092" i="1"/>
  <c r="G1090" i="1"/>
  <c r="F82" i="5"/>
  <c r="F76" i="5"/>
  <c r="G1082" i="1"/>
  <c r="G1080" i="1"/>
  <c r="H1080" i="1"/>
  <c r="F341" i="9"/>
  <c r="B341" i="9" s="1"/>
  <c r="G1078" i="1"/>
  <c r="G1076" i="1"/>
  <c r="G1066" i="1"/>
  <c r="F56" i="5"/>
  <c r="G1062" i="1"/>
  <c r="H1062" i="1"/>
  <c r="G1060" i="1"/>
  <c r="G1054" i="1"/>
  <c r="H1054" i="1"/>
  <c r="G1052" i="1"/>
  <c r="G1050" i="1"/>
  <c r="G1048" i="1"/>
  <c r="G1046" i="1"/>
  <c r="G1044" i="1"/>
  <c r="G1042" i="1"/>
  <c r="G1040" i="1"/>
  <c r="F35" i="5"/>
  <c r="G1034" i="1"/>
  <c r="F29" i="5"/>
  <c r="G1030" i="1"/>
  <c r="G1028" i="1"/>
  <c r="H1026" i="1"/>
  <c r="G1026" i="1"/>
  <c r="F19" i="5"/>
  <c r="G1024" i="1"/>
  <c r="H1018" i="1"/>
  <c r="G1022" i="1"/>
  <c r="G1020" i="1"/>
  <c r="D12" i="5"/>
  <c r="C1017" i="1" s="1"/>
  <c r="G1018" i="1"/>
  <c r="G1016" i="1"/>
  <c r="G1014" i="1"/>
  <c r="F8" i="5"/>
  <c r="H1384" i="1"/>
  <c r="G1372" i="1"/>
  <c r="G1370" i="1"/>
  <c r="G1368" i="1"/>
  <c r="H1342" i="1"/>
  <c r="E337" i="9"/>
  <c r="B337" i="9" s="1"/>
  <c r="H1340" i="1"/>
  <c r="H1339" i="1"/>
  <c r="G1251" i="1"/>
  <c r="H1686" i="1"/>
  <c r="G1681" i="1"/>
  <c r="H1681" i="1"/>
  <c r="I41" i="3"/>
  <c r="G1669" i="1"/>
  <c r="H1670" i="1"/>
  <c r="H1654" i="1"/>
  <c r="H1638" i="1"/>
  <c r="G1637" i="1"/>
  <c r="G1634" i="1"/>
  <c r="D51" i="8"/>
  <c r="C1628" i="1" s="1"/>
  <c r="H1628" i="1" s="1"/>
  <c r="G1618" i="1"/>
  <c r="H1614" i="1"/>
  <c r="G1610" i="1"/>
  <c r="H1606" i="1"/>
  <c r="G1605" i="1"/>
  <c r="D25" i="8"/>
  <c r="C1602" i="1" s="1"/>
  <c r="G1601" i="1"/>
  <c r="G1593" i="1"/>
  <c r="G1589" i="1"/>
  <c r="H1585" i="1"/>
  <c r="G1585" i="1"/>
  <c r="H1586" i="1"/>
  <c r="D6" i="8"/>
  <c r="G731" i="1"/>
  <c r="G1536" i="1"/>
  <c r="G1533" i="1"/>
  <c r="G1528" i="1"/>
  <c r="G1525" i="1"/>
  <c r="G1526" i="1"/>
  <c r="F129" i="6"/>
  <c r="G1524" i="1"/>
  <c r="G1511" i="1"/>
  <c r="F114" i="6"/>
  <c r="F115" i="6"/>
  <c r="G1507" i="1"/>
  <c r="F107" i="6"/>
  <c r="G1503" i="1"/>
  <c r="G1504" i="1"/>
  <c r="G1500" i="1"/>
  <c r="G1491" i="1"/>
  <c r="F94" i="6"/>
  <c r="H1478" i="1"/>
  <c r="G1475" i="1"/>
  <c r="G1474" i="1"/>
  <c r="G1473" i="1"/>
  <c r="G1472" i="1"/>
  <c r="G1471" i="1"/>
  <c r="G1460" i="1"/>
  <c r="E35" i="6"/>
  <c r="F54" i="6"/>
  <c r="H1450" i="1"/>
  <c r="G1451" i="1"/>
  <c r="H1432" i="1"/>
  <c r="H1430" i="1"/>
  <c r="H1426" i="1"/>
  <c r="H1416" i="1"/>
  <c r="H1412" i="1"/>
  <c r="G1409" i="1"/>
  <c r="H1409" i="1"/>
  <c r="H1410" i="1"/>
  <c r="F13" i="6"/>
  <c r="H1404" i="1"/>
  <c r="H1402" i="1"/>
  <c r="H1403" i="1"/>
  <c r="G1400" i="1"/>
  <c r="G1395" i="1"/>
  <c r="G1394" i="1"/>
  <c r="G1392" i="1"/>
  <c r="G1311" i="1"/>
  <c r="G1295" i="1"/>
  <c r="G1296" i="1"/>
  <c r="G1294" i="1"/>
  <c r="G1278" i="1"/>
  <c r="G1291" i="1"/>
  <c r="G1289" i="1"/>
  <c r="H1279" i="1"/>
  <c r="G1206" i="1"/>
  <c r="G1203" i="1"/>
  <c r="G1201" i="1"/>
  <c r="H1082" i="1"/>
  <c r="D70" i="5"/>
  <c r="C1075" i="1" s="1"/>
  <c r="E57" i="9"/>
  <c r="B57" i="9" s="1"/>
  <c r="H736" i="1"/>
  <c r="H715" i="1"/>
  <c r="H657" i="1"/>
  <c r="F230" i="9"/>
  <c r="G636" i="1"/>
  <c r="H415" i="1"/>
  <c r="H375" i="1"/>
  <c r="D156" i="1"/>
  <c r="G158" i="1"/>
  <c r="D150" i="1"/>
  <c r="H150" i="1" s="1"/>
  <c r="G246" i="1"/>
  <c r="H246" i="1"/>
  <c r="E307" i="9"/>
  <c r="B307" i="9" s="1"/>
  <c r="E327" i="9"/>
  <c r="B327" i="9" s="1"/>
  <c r="E329" i="9"/>
  <c r="B329" i="9" s="1"/>
  <c r="E312" i="9"/>
  <c r="B312" i="9" s="1"/>
  <c r="H650" i="1"/>
  <c r="D25" i="1"/>
  <c r="H25" i="1" s="1"/>
  <c r="G35" i="1"/>
  <c r="E311" i="9"/>
  <c r="B311" i="9" s="1"/>
  <c r="E320" i="9"/>
  <c r="B320" i="9" s="1"/>
  <c r="H884" i="1"/>
  <c r="G850" i="1"/>
  <c r="G847" i="1"/>
  <c r="G846" i="1"/>
  <c r="G845" i="1"/>
  <c r="G844" i="1"/>
  <c r="G843" i="1"/>
  <c r="G841" i="1"/>
  <c r="G839" i="1"/>
  <c r="G837" i="1"/>
  <c r="H836" i="1"/>
  <c r="G772" i="1"/>
  <c r="G771" i="1"/>
  <c r="G736" i="1"/>
  <c r="G735" i="1"/>
  <c r="G730" i="1"/>
  <c r="G729" i="1"/>
  <c r="G727" i="1"/>
  <c r="G726" i="1"/>
  <c r="G725" i="1"/>
  <c r="G719" i="1"/>
  <c r="G717" i="1"/>
  <c r="E46" i="9"/>
  <c r="B46" i="9" s="1"/>
  <c r="G715" i="1"/>
  <c r="G705" i="1"/>
  <c r="G699" i="1"/>
  <c r="G695" i="1"/>
  <c r="G667" i="1"/>
  <c r="G666" i="1"/>
  <c r="G664" i="1"/>
  <c r="G657" i="1"/>
  <c r="G656" i="1"/>
  <c r="H648" i="1"/>
  <c r="G647" i="1"/>
  <c r="G649" i="1"/>
  <c r="G646" i="1"/>
  <c r="F656" i="4"/>
  <c r="G645" i="1"/>
  <c r="E168" i="9"/>
  <c r="B168" i="9" s="1"/>
  <c r="H615" i="1"/>
  <c r="F621" i="4"/>
  <c r="G616" i="1"/>
  <c r="G604" i="1"/>
  <c r="F609" i="4"/>
  <c r="G603" i="1"/>
  <c r="E597" i="4"/>
  <c r="D591" i="1" s="1"/>
  <c r="F284" i="9"/>
  <c r="G601" i="1"/>
  <c r="G454" i="1"/>
  <c r="G425" i="1"/>
  <c r="G451" i="1"/>
  <c r="G416" i="1"/>
  <c r="E648" i="4"/>
  <c r="D642" i="1" s="1"/>
  <c r="H642" i="1" s="1"/>
  <c r="G411" i="1"/>
  <c r="G408" i="1"/>
  <c r="F412" i="4"/>
  <c r="G407" i="1"/>
  <c r="G396" i="1"/>
  <c r="G400" i="1"/>
  <c r="F401" i="4"/>
  <c r="G388" i="1"/>
  <c r="G392" i="1"/>
  <c r="G384" i="1"/>
  <c r="G380" i="1"/>
  <c r="D374" i="1"/>
  <c r="H374" i="1" s="1"/>
  <c r="G378" i="1"/>
  <c r="G377" i="1"/>
  <c r="E373" i="4"/>
  <c r="D368" i="1" s="1"/>
  <c r="G376" i="1"/>
  <c r="G373" i="1"/>
  <c r="G372" i="1"/>
  <c r="G371" i="1"/>
  <c r="G370" i="1"/>
  <c r="G369" i="1"/>
  <c r="G361" i="1"/>
  <c r="G364" i="1"/>
  <c r="F366" i="4"/>
  <c r="H357" i="1"/>
  <c r="G357" i="1"/>
  <c r="F362" i="4"/>
  <c r="G358" i="1"/>
  <c r="E361" i="4"/>
  <c r="G317" i="1"/>
  <c r="G318" i="1"/>
  <c r="F322" i="4"/>
  <c r="G309" i="1"/>
  <c r="G313" i="1"/>
  <c r="F314" i="4"/>
  <c r="G305" i="1"/>
  <c r="G306" i="1"/>
  <c r="E309" i="4"/>
  <c r="D304" i="1" s="1"/>
  <c r="F309" i="4"/>
  <c r="G423" i="1"/>
  <c r="G421" i="1"/>
  <c r="E294" i="9"/>
  <c r="B294" i="9" s="1"/>
  <c r="G422" i="1"/>
  <c r="F426" i="4"/>
  <c r="G298" i="1"/>
  <c r="G286" i="1"/>
  <c r="F289" i="4"/>
  <c r="G280" i="1"/>
  <c r="F283" i="4"/>
  <c r="G279" i="1"/>
  <c r="E273" i="4"/>
  <c r="D269" i="1" s="1"/>
  <c r="H269" i="1" s="1"/>
  <c r="G274" i="1"/>
  <c r="G273" i="1"/>
  <c r="G270" i="1"/>
  <c r="G271" i="1"/>
  <c r="F269" i="4"/>
  <c r="E262" i="4"/>
  <c r="D258" i="1" s="1"/>
  <c r="E82" i="9"/>
  <c r="B82" i="9" s="1"/>
  <c r="E81" i="9"/>
  <c r="B81" i="9" s="1"/>
  <c r="G265" i="1"/>
  <c r="H254" i="1"/>
  <c r="G253" i="1"/>
  <c r="G249" i="1"/>
  <c r="H248" i="1"/>
  <c r="F250" i="4"/>
  <c r="H244" i="1"/>
  <c r="H242" i="1"/>
  <c r="E230" i="4"/>
  <c r="D226" i="1" s="1"/>
  <c r="G226" i="1" s="1"/>
  <c r="G243" i="1"/>
  <c r="H234" i="1"/>
  <c r="E69" i="9"/>
  <c r="B69" i="9" s="1"/>
  <c r="G233" i="1"/>
  <c r="H228" i="1"/>
  <c r="G227" i="1"/>
  <c r="G221" i="1"/>
  <c r="F225" i="4"/>
  <c r="E221" i="4"/>
  <c r="D217" i="1" s="1"/>
  <c r="H217" i="1"/>
  <c r="G217" i="1"/>
  <c r="D218" i="1"/>
  <c r="B246" i="9"/>
  <c r="E67" i="9"/>
  <c r="B67" i="9" s="1"/>
  <c r="G215" i="1"/>
  <c r="G212" i="1"/>
  <c r="E202" i="4"/>
  <c r="D198" i="1" s="1"/>
  <c r="G213" i="1"/>
  <c r="G211" i="1"/>
  <c r="G209" i="1"/>
  <c r="F208" i="4"/>
  <c r="E64" i="9"/>
  <c r="B64" i="9" s="1"/>
  <c r="G197" i="1"/>
  <c r="G196" i="1"/>
  <c r="G195" i="1"/>
  <c r="F244" i="9"/>
  <c r="B244" i="9" s="1"/>
  <c r="E56" i="9"/>
  <c r="B56" i="9" s="1"/>
  <c r="F243" i="9"/>
  <c r="G193" i="1"/>
  <c r="F242" i="9"/>
  <c r="G190" i="1"/>
  <c r="F241" i="9"/>
  <c r="B241" i="9" s="1"/>
  <c r="G191" i="1"/>
  <c r="F194" i="4"/>
  <c r="E54" i="9"/>
  <c r="B54" i="9" s="1"/>
  <c r="E53" i="9"/>
  <c r="B53" i="9" s="1"/>
  <c r="G183" i="1"/>
  <c r="F240" i="9"/>
  <c r="B240" i="9" s="1"/>
  <c r="G182" i="1"/>
  <c r="G181" i="1"/>
  <c r="E51" i="9"/>
  <c r="B51" i="9" s="1"/>
  <c r="G180" i="1"/>
  <c r="B238" i="9"/>
  <c r="E50" i="9"/>
  <c r="B50" i="9" s="1"/>
  <c r="G179" i="1"/>
  <c r="G178" i="1"/>
  <c r="G177" i="1"/>
  <c r="G176" i="1"/>
  <c r="F178" i="4"/>
  <c r="G175" i="1"/>
  <c r="G174" i="1"/>
  <c r="G173" i="1"/>
  <c r="G171" i="1"/>
  <c r="G170" i="1"/>
  <c r="G169" i="1"/>
  <c r="G168" i="1"/>
  <c r="G167" i="1"/>
  <c r="E164" i="4"/>
  <c r="D160" i="1" s="1"/>
  <c r="H160" i="1" s="1"/>
  <c r="G166" i="1"/>
  <c r="G164" i="1"/>
  <c r="G163" i="1"/>
  <c r="F165" i="4"/>
  <c r="G161" i="1"/>
  <c r="G162" i="1"/>
  <c r="G155" i="1"/>
  <c r="E48" i="9"/>
  <c r="B48" i="9" s="1"/>
  <c r="G153" i="1"/>
  <c r="G151" i="1"/>
  <c r="E153" i="4"/>
  <c r="D149" i="1" s="1"/>
  <c r="G150" i="1"/>
  <c r="G146" i="1"/>
  <c r="G136" i="1"/>
  <c r="G142" i="1"/>
  <c r="G137" i="1"/>
  <c r="F140" i="4"/>
  <c r="F141" i="4"/>
  <c r="G125" i="1"/>
  <c r="H125" i="1"/>
  <c r="E125" i="4"/>
  <c r="D121" i="1" s="1"/>
  <c r="G127" i="1"/>
  <c r="H121" i="1"/>
  <c r="G121" i="1"/>
  <c r="H126" i="1"/>
  <c r="F125" i="4"/>
  <c r="F129" i="4"/>
  <c r="H118" i="1"/>
  <c r="H116" i="1"/>
  <c r="F120" i="4"/>
  <c r="G117" i="1"/>
  <c r="H114" i="1"/>
  <c r="H108" i="1"/>
  <c r="F236" i="9"/>
  <c r="B236" i="9" s="1"/>
  <c r="E106" i="4"/>
  <c r="D102" i="1" s="1"/>
  <c r="G102" i="1" s="1"/>
  <c r="G107" i="1"/>
  <c r="F235" i="9"/>
  <c r="E45" i="9"/>
  <c r="B45" i="9" s="1"/>
  <c r="H106" i="1"/>
  <c r="G103" i="1"/>
  <c r="G105" i="1"/>
  <c r="F107" i="4"/>
  <c r="G93" i="1"/>
  <c r="F233" i="9"/>
  <c r="B233" i="9" s="1"/>
  <c r="E42" i="9"/>
  <c r="B42" i="9" s="1"/>
  <c r="G90" i="1"/>
  <c r="G89" i="1"/>
  <c r="G87" i="1"/>
  <c r="F232" i="9"/>
  <c r="B232" i="9" s="1"/>
  <c r="E82" i="4"/>
  <c r="D78" i="1" s="1"/>
  <c r="H78" i="1" s="1"/>
  <c r="G86" i="1"/>
  <c r="E40" i="9"/>
  <c r="B40" i="9" s="1"/>
  <c r="G84" i="1"/>
  <c r="D79" i="1"/>
  <c r="H79" i="1" s="1"/>
  <c r="G79" i="1"/>
  <c r="G81" i="1"/>
  <c r="F83" i="4"/>
  <c r="B39" i="9"/>
  <c r="G71" i="1"/>
  <c r="F74" i="4"/>
  <c r="G70" i="1"/>
  <c r="E38" i="9"/>
  <c r="B38" i="9" s="1"/>
  <c r="G60" i="1"/>
  <c r="E32" i="9"/>
  <c r="B32" i="9" s="1"/>
  <c r="F61" i="4"/>
  <c r="E31" i="9"/>
  <c r="B31" i="9" s="1"/>
  <c r="G55" i="1"/>
  <c r="G54" i="1"/>
  <c r="E30" i="9"/>
  <c r="B30" i="9" s="1"/>
  <c r="G49" i="1"/>
  <c r="F53" i="4"/>
  <c r="H47" i="1"/>
  <c r="G46" i="1"/>
  <c r="G29" i="1"/>
  <c r="G26" i="1"/>
  <c r="G25" i="1"/>
  <c r="G23" i="1"/>
  <c r="B230" i="9"/>
  <c r="G19" i="1"/>
  <c r="E27" i="9"/>
  <c r="B27" i="9" s="1"/>
  <c r="F229" i="9"/>
  <c r="B229" i="9" s="1"/>
  <c r="G20" i="1"/>
  <c r="G7" i="1"/>
  <c r="G6" i="1"/>
  <c r="G5" i="1"/>
  <c r="E7" i="4"/>
  <c r="D3" i="1" s="1"/>
  <c r="G4" i="1"/>
  <c r="E324" i="9"/>
  <c r="B324" i="9" s="1"/>
  <c r="E326" i="9"/>
  <c r="B326" i="9" s="1"/>
  <c r="H867" i="1"/>
  <c r="H883" i="1"/>
  <c r="H1077" i="1"/>
  <c r="G1077" i="1"/>
  <c r="H1085" i="1"/>
  <c r="G1085" i="1"/>
  <c r="H1438" i="1"/>
  <c r="G1438" i="1"/>
  <c r="G1463" i="1"/>
  <c r="H1463" i="1"/>
  <c r="H1470" i="1"/>
  <c r="G1470" i="1"/>
  <c r="G851" i="1"/>
  <c r="H879" i="1"/>
  <c r="H895" i="1"/>
  <c r="G899" i="1"/>
  <c r="G915" i="1"/>
  <c r="G931" i="1"/>
  <c r="G947" i="1"/>
  <c r="G963" i="1"/>
  <c r="G979" i="1"/>
  <c r="H989" i="1"/>
  <c r="G989" i="1"/>
  <c r="H997" i="1"/>
  <c r="G997" i="1"/>
  <c r="H1005" i="1"/>
  <c r="G1005" i="1"/>
  <c r="H877" i="1"/>
  <c r="H893" i="1"/>
  <c r="H987" i="1"/>
  <c r="G987" i="1"/>
  <c r="H995" i="1"/>
  <c r="G995" i="1"/>
  <c r="H1003" i="1"/>
  <c r="G1003" i="1"/>
  <c r="H1196" i="1"/>
  <c r="G1196" i="1"/>
  <c r="G861" i="1"/>
  <c r="H873" i="1"/>
  <c r="H889" i="1"/>
  <c r="G909" i="1"/>
  <c r="G925" i="1"/>
  <c r="G941" i="1"/>
  <c r="G957" i="1"/>
  <c r="G973" i="1"/>
  <c r="H985" i="1"/>
  <c r="G985" i="1"/>
  <c r="H993" i="1"/>
  <c r="G993" i="1"/>
  <c r="H1001" i="1"/>
  <c r="G1001" i="1"/>
  <c r="H1009" i="1"/>
  <c r="G1009" i="1"/>
  <c r="H1153" i="1"/>
  <c r="G1153" i="1"/>
  <c r="H1161" i="1"/>
  <c r="G1161" i="1"/>
  <c r="G857" i="1"/>
  <c r="H869" i="1"/>
  <c r="H885" i="1"/>
  <c r="G905" i="1"/>
  <c r="G921" i="1"/>
  <c r="G937" i="1"/>
  <c r="G953" i="1"/>
  <c r="G969" i="1"/>
  <c r="H983" i="1"/>
  <c r="G983" i="1"/>
  <c r="H991" i="1"/>
  <c r="G991" i="1"/>
  <c r="H999" i="1"/>
  <c r="G999" i="1"/>
  <c r="H1007" i="1"/>
  <c r="G1007" i="1"/>
  <c r="H1025" i="1"/>
  <c r="G1025" i="1"/>
  <c r="H1033" i="1"/>
  <c r="G1033" i="1"/>
  <c r="H1041" i="1"/>
  <c r="G1041" i="1"/>
  <c r="H1049" i="1"/>
  <c r="G1049" i="1"/>
  <c r="H1057" i="1"/>
  <c r="G1057" i="1"/>
  <c r="H1065" i="1"/>
  <c r="G1065" i="1"/>
  <c r="H1073" i="1"/>
  <c r="G1073" i="1"/>
  <c r="H1101" i="1"/>
  <c r="G1101" i="1"/>
  <c r="H1109" i="1"/>
  <c r="G1109" i="1"/>
  <c r="H1117" i="1"/>
  <c r="G1117" i="1"/>
  <c r="H1125" i="1"/>
  <c r="G1125" i="1"/>
  <c r="H1133" i="1"/>
  <c r="G1133" i="1"/>
  <c r="H1141" i="1"/>
  <c r="G1141" i="1"/>
  <c r="H1149" i="1"/>
  <c r="G1149" i="1"/>
  <c r="H1224" i="1"/>
  <c r="G1224" i="1"/>
  <c r="H1015" i="1"/>
  <c r="G1015" i="1"/>
  <c r="H1023" i="1"/>
  <c r="G1023" i="1"/>
  <c r="H1031" i="1"/>
  <c r="G1031" i="1"/>
  <c r="H1039" i="1"/>
  <c r="G1039" i="1"/>
  <c r="H1047" i="1"/>
  <c r="G1047" i="1"/>
  <c r="H1055" i="1"/>
  <c r="G1055" i="1"/>
  <c r="H1063" i="1"/>
  <c r="G1063" i="1"/>
  <c r="H1071" i="1"/>
  <c r="G1071" i="1"/>
  <c r="H1099" i="1"/>
  <c r="G1099" i="1"/>
  <c r="H1107" i="1"/>
  <c r="G1107" i="1"/>
  <c r="H1115" i="1"/>
  <c r="G1115" i="1"/>
  <c r="H1123" i="1"/>
  <c r="G1123" i="1"/>
  <c r="H1131" i="1"/>
  <c r="G1131" i="1"/>
  <c r="H1139" i="1"/>
  <c r="G1139" i="1"/>
  <c r="H1147" i="1"/>
  <c r="G1147" i="1"/>
  <c r="H1083" i="1"/>
  <c r="G1083" i="1"/>
  <c r="H1091" i="1"/>
  <c r="G1091" i="1"/>
  <c r="H1159" i="1"/>
  <c r="G1159" i="1"/>
  <c r="H1167" i="1"/>
  <c r="G1167" i="1"/>
  <c r="H1240" i="1"/>
  <c r="G1240" i="1"/>
  <c r="H1013" i="1"/>
  <c r="G1013" i="1"/>
  <c r="H1021" i="1"/>
  <c r="G1021" i="1"/>
  <c r="H1029" i="1"/>
  <c r="G1029" i="1"/>
  <c r="H1037" i="1"/>
  <c r="G1037" i="1"/>
  <c r="H1045" i="1"/>
  <c r="G1045" i="1"/>
  <c r="H1053" i="1"/>
  <c r="G1053" i="1"/>
  <c r="H1061" i="1"/>
  <c r="G1061" i="1"/>
  <c r="H1069" i="1"/>
  <c r="G1069" i="1"/>
  <c r="H1097" i="1"/>
  <c r="G1097" i="1"/>
  <c r="H1105" i="1"/>
  <c r="G1105" i="1"/>
  <c r="H1113" i="1"/>
  <c r="G1113" i="1"/>
  <c r="H1121" i="1"/>
  <c r="G1121" i="1"/>
  <c r="H1129" i="1"/>
  <c r="G1129" i="1"/>
  <c r="H1137" i="1"/>
  <c r="G1137" i="1"/>
  <c r="H1145" i="1"/>
  <c r="G1145" i="1"/>
  <c r="G1184" i="1"/>
  <c r="H1212" i="1"/>
  <c r="G1212" i="1"/>
  <c r="H1081" i="1"/>
  <c r="G1081" i="1"/>
  <c r="H1089" i="1"/>
  <c r="G1089" i="1"/>
  <c r="H1157" i="1"/>
  <c r="G1157" i="1"/>
  <c r="H1165" i="1"/>
  <c r="G1165" i="1"/>
  <c r="H1019" i="1"/>
  <c r="G1019" i="1"/>
  <c r="H1027" i="1"/>
  <c r="G1027" i="1"/>
  <c r="H1035" i="1"/>
  <c r="G1035" i="1"/>
  <c r="H1043" i="1"/>
  <c r="G1043" i="1"/>
  <c r="H1051" i="1"/>
  <c r="G1051" i="1"/>
  <c r="H1059" i="1"/>
  <c r="G1059" i="1"/>
  <c r="H1067" i="1"/>
  <c r="G1067" i="1"/>
  <c r="H1095" i="1"/>
  <c r="G1095" i="1"/>
  <c r="H1103" i="1"/>
  <c r="G1103" i="1"/>
  <c r="H1111" i="1"/>
  <c r="G1111" i="1"/>
  <c r="H1119" i="1"/>
  <c r="G1119" i="1"/>
  <c r="H1127" i="1"/>
  <c r="G1127" i="1"/>
  <c r="H1135" i="1"/>
  <c r="G1135" i="1"/>
  <c r="H1143" i="1"/>
  <c r="G1143" i="1"/>
  <c r="H1151" i="1"/>
  <c r="G1151" i="1"/>
  <c r="G1228" i="1"/>
  <c r="H1079" i="1"/>
  <c r="G1079" i="1"/>
  <c r="H1087" i="1"/>
  <c r="G1087" i="1"/>
  <c r="H1155" i="1"/>
  <c r="G1155" i="1"/>
  <c r="H1163" i="1"/>
  <c r="G1163" i="1"/>
  <c r="G1200" i="1"/>
  <c r="G1489" i="1"/>
  <c r="H1489" i="1"/>
  <c r="G1505" i="1"/>
  <c r="H1505" i="1"/>
  <c r="G1521" i="1"/>
  <c r="H1521" i="1"/>
  <c r="G1194" i="1"/>
  <c r="G1210" i="1"/>
  <c r="G1238" i="1"/>
  <c r="G1479" i="1"/>
  <c r="H1479" i="1"/>
  <c r="H1542" i="1"/>
  <c r="J1542" i="1"/>
  <c r="G1542" i="1"/>
  <c r="H1546" i="1"/>
  <c r="J1546" i="1"/>
  <c r="G1546" i="1"/>
  <c r="I1546" i="1" s="1"/>
  <c r="H1188" i="1"/>
  <c r="G1192" i="1"/>
  <c r="H1204" i="1"/>
  <c r="G1208" i="1"/>
  <c r="H1220" i="1"/>
  <c r="H1232" i="1"/>
  <c r="G1236" i="1"/>
  <c r="H1248" i="1"/>
  <c r="G1252" i="1"/>
  <c r="G1447" i="1"/>
  <c r="H1447" i="1"/>
  <c r="H1454" i="1"/>
  <c r="G1454" i="1"/>
  <c r="H1186" i="1"/>
  <c r="H1202" i="1"/>
  <c r="H1218" i="1"/>
  <c r="H1230" i="1"/>
  <c r="H1244" i="1"/>
  <c r="G1248" i="1"/>
  <c r="G1497" i="1"/>
  <c r="H1497" i="1"/>
  <c r="G1513" i="1"/>
  <c r="H1513" i="1"/>
  <c r="G1529" i="1"/>
  <c r="H1529" i="1"/>
  <c r="G1540" i="1"/>
  <c r="H1540" i="1"/>
  <c r="G1186" i="1"/>
  <c r="H1198" i="1"/>
  <c r="G1202" i="1"/>
  <c r="H1214" i="1"/>
  <c r="G1218" i="1"/>
  <c r="H1226" i="1"/>
  <c r="G1230" i="1"/>
  <c r="H1242" i="1"/>
  <c r="G1246" i="1"/>
  <c r="J1544" i="1"/>
  <c r="G1544" i="1"/>
  <c r="I1548" i="1"/>
  <c r="I1550" i="1"/>
  <c r="I1552" i="1"/>
  <c r="I1554" i="1"/>
  <c r="H1564" i="1"/>
  <c r="G1564" i="1"/>
  <c r="I1564" i="1" s="1"/>
  <c r="H1566" i="1"/>
  <c r="G1566" i="1"/>
  <c r="I1566" i="1" s="1"/>
  <c r="H1568" i="1"/>
  <c r="G1568" i="1"/>
  <c r="H1570" i="1"/>
  <c r="G1570" i="1"/>
  <c r="H1574" i="1"/>
  <c r="G1574" i="1"/>
  <c r="I1574" i="1" s="1"/>
  <c r="H1576" i="1"/>
  <c r="G1576" i="1"/>
  <c r="I1576" i="1" s="1"/>
  <c r="G1443" i="1"/>
  <c r="G1459" i="1"/>
  <c r="H1591" i="1"/>
  <c r="G1591" i="1"/>
  <c r="H1599" i="1"/>
  <c r="G1599" i="1"/>
  <c r="H1607" i="1"/>
  <c r="G1607" i="1"/>
  <c r="H1615" i="1"/>
  <c r="G1615" i="1"/>
  <c r="H1623" i="1"/>
  <c r="G1623" i="1"/>
  <c r="H1631" i="1"/>
  <c r="G1631" i="1"/>
  <c r="H1639" i="1"/>
  <c r="G1639" i="1"/>
  <c r="H1647" i="1"/>
  <c r="G1647" i="1"/>
  <c r="H1655" i="1"/>
  <c r="G1655" i="1"/>
  <c r="H1663" i="1"/>
  <c r="G1663" i="1"/>
  <c r="H1671" i="1"/>
  <c r="G1671" i="1"/>
  <c r="H1679" i="1"/>
  <c r="G1679" i="1"/>
  <c r="G1541" i="1"/>
  <c r="J1541" i="1"/>
  <c r="J1543" i="1"/>
  <c r="G1543" i="1"/>
  <c r="G1545" i="1"/>
  <c r="J1545" i="1"/>
  <c r="H1549" i="1"/>
  <c r="G1549" i="1"/>
  <c r="I1549" i="1" s="1"/>
  <c r="H1551" i="1"/>
  <c r="G1551" i="1"/>
  <c r="I1551" i="1" s="1"/>
  <c r="H1553" i="1"/>
  <c r="G1553" i="1"/>
  <c r="I1553" i="1" s="1"/>
  <c r="H1584" i="1"/>
  <c r="G1584" i="1"/>
  <c r="H1592" i="1"/>
  <c r="G1592" i="1"/>
  <c r="F262" i="4"/>
  <c r="G1439" i="1"/>
  <c r="H1443" i="1"/>
  <c r="G1450" i="1"/>
  <c r="G1455" i="1"/>
  <c r="H1459" i="1"/>
  <c r="G1466" i="1"/>
  <c r="H1475" i="1"/>
  <c r="G1482" i="1"/>
  <c r="H1487" i="1"/>
  <c r="H1495" i="1"/>
  <c r="H1503" i="1"/>
  <c r="H1511" i="1"/>
  <c r="H1519" i="1"/>
  <c r="H1527" i="1"/>
  <c r="H1535" i="1"/>
  <c r="J1564" i="1"/>
  <c r="J1566" i="1"/>
  <c r="J1568" i="1"/>
  <c r="J1570" i="1"/>
  <c r="J1574" i="1"/>
  <c r="J1576" i="1"/>
  <c r="G1588" i="1"/>
  <c r="G1596" i="1"/>
  <c r="G1604" i="1"/>
  <c r="G1612" i="1"/>
  <c r="G1620" i="1"/>
  <c r="G1628" i="1"/>
  <c r="G1636" i="1"/>
  <c r="G1644" i="1"/>
  <c r="G1652" i="1"/>
  <c r="G1660" i="1"/>
  <c r="G1668" i="1"/>
  <c r="G1676" i="1"/>
  <c r="G1684" i="1"/>
  <c r="G1437" i="1"/>
  <c r="H1441" i="1"/>
  <c r="G1448" i="1"/>
  <c r="G1453" i="1"/>
  <c r="H1457" i="1"/>
  <c r="G1464" i="1"/>
  <c r="H1473" i="1"/>
  <c r="G1480" i="1"/>
  <c r="H1490" i="1"/>
  <c r="H1498" i="1"/>
  <c r="H1506" i="1"/>
  <c r="H1514" i="1"/>
  <c r="H1522" i="1"/>
  <c r="H1530" i="1"/>
  <c r="H1541" i="1"/>
  <c r="H1543" i="1"/>
  <c r="H1545" i="1"/>
  <c r="H1547" i="1"/>
  <c r="H1556" i="1"/>
  <c r="G1556" i="1"/>
  <c r="H1579" i="1"/>
  <c r="G1579" i="1"/>
  <c r="I1579" i="1" s="1"/>
  <c r="J1581" i="1"/>
  <c r="H1581" i="1"/>
  <c r="G1581" i="1"/>
  <c r="J1547" i="1"/>
  <c r="J1549" i="1"/>
  <c r="J1551" i="1"/>
  <c r="J1553" i="1"/>
  <c r="F106" i="4"/>
  <c r="G1449" i="1"/>
  <c r="G1465" i="1"/>
  <c r="H1469" i="1"/>
  <c r="H1488" i="1"/>
  <c r="H1496" i="1"/>
  <c r="H1504" i="1"/>
  <c r="H1512" i="1"/>
  <c r="H1520" i="1"/>
  <c r="H1528" i="1"/>
  <c r="H1536" i="1"/>
  <c r="H1544" i="1"/>
  <c r="H1557" i="1"/>
  <c r="G1557" i="1"/>
  <c r="I1557" i="1" s="1"/>
  <c r="H1559" i="1"/>
  <c r="G1559" i="1"/>
  <c r="I1559" i="1" s="1"/>
  <c r="H1561" i="1"/>
  <c r="G1561" i="1"/>
  <c r="I1561" i="1" s="1"/>
  <c r="H1563" i="1"/>
  <c r="G1563" i="1"/>
  <c r="I1565" i="1"/>
  <c r="I1567" i="1"/>
  <c r="I1569" i="1"/>
  <c r="I1573" i="1"/>
  <c r="I1575" i="1"/>
  <c r="F221" i="4"/>
  <c r="D43" i="4"/>
  <c r="F263" i="4"/>
  <c r="F431" i="4"/>
  <c r="G315" i="9"/>
  <c r="G316" i="9"/>
  <c r="D147" i="5"/>
  <c r="F150" i="5"/>
  <c r="D89" i="6"/>
  <c r="D5" i="7"/>
  <c r="D202" i="4"/>
  <c r="D152" i="4" s="1"/>
  <c r="F222" i="4"/>
  <c r="F242" i="4"/>
  <c r="F203" i="5"/>
  <c r="E5" i="6"/>
  <c r="F6" i="6"/>
  <c r="E37" i="9"/>
  <c r="B37" i="9" s="1"/>
  <c r="D373" i="4"/>
  <c r="F374" i="4"/>
  <c r="F545" i="4"/>
  <c r="D536" i="4"/>
  <c r="D251" i="5"/>
  <c r="F274" i="5"/>
  <c r="G1600" i="1"/>
  <c r="G1608" i="1"/>
  <c r="G1616" i="1"/>
  <c r="G1624" i="1"/>
  <c r="G1632" i="1"/>
  <c r="G1640" i="1"/>
  <c r="G1648" i="1"/>
  <c r="G1656" i="1"/>
  <c r="G1664" i="1"/>
  <c r="G1672" i="1"/>
  <c r="G1680" i="1"/>
  <c r="E49" i="4"/>
  <c r="D45" i="1" s="1"/>
  <c r="E536" i="4"/>
  <c r="E12" i="5"/>
  <c r="F13" i="5"/>
  <c r="E255" i="5"/>
  <c r="E251" i="5" s="1"/>
  <c r="F256" i="5"/>
  <c r="G1587" i="1"/>
  <c r="G1595" i="1"/>
  <c r="G1603" i="1"/>
  <c r="G1611" i="1"/>
  <c r="G1619" i="1"/>
  <c r="G1627" i="1"/>
  <c r="G1635" i="1"/>
  <c r="G1643" i="1"/>
  <c r="G1651" i="1"/>
  <c r="G1659" i="1"/>
  <c r="G1667" i="1"/>
  <c r="G1675" i="1"/>
  <c r="G1683" i="1"/>
  <c r="F39" i="4"/>
  <c r="D321" i="4"/>
  <c r="E219" i="5"/>
  <c r="E177" i="5" s="1"/>
  <c r="F220" i="5"/>
  <c r="F246" i="4"/>
  <c r="G156" i="9"/>
  <c r="E156" i="9" s="1"/>
  <c r="B156" i="9" s="1"/>
  <c r="F607" i="4"/>
  <c r="G336" i="9"/>
  <c r="G24" i="9"/>
  <c r="H24" i="9"/>
  <c r="F274" i="4"/>
  <c r="E70" i="5"/>
  <c r="F70" i="5" s="1"/>
  <c r="F71" i="5"/>
  <c r="H336" i="9"/>
  <c r="F252" i="5"/>
  <c r="E29" i="9"/>
  <c r="B29" i="9" s="1"/>
  <c r="F502" i="4"/>
  <c r="D522" i="4"/>
  <c r="D430" i="4" s="1"/>
  <c r="E88" i="5"/>
  <c r="D1093" i="1" s="1"/>
  <c r="F130" i="6"/>
  <c r="E110" i="9"/>
  <c r="B110" i="9" s="1"/>
  <c r="E166" i="9"/>
  <c r="B166" i="9" s="1"/>
  <c r="B260" i="9"/>
  <c r="B267" i="9"/>
  <c r="B274" i="9"/>
  <c r="B234" i="9"/>
  <c r="B284" i="9"/>
  <c r="B291" i="9"/>
  <c r="E314" i="9"/>
  <c r="B314" i="9" s="1"/>
  <c r="H315" i="9"/>
  <c r="H316" i="9"/>
  <c r="F298"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4" i="9"/>
  <c r="B120" i="9"/>
  <c r="B136" i="9"/>
  <c r="B152" i="9"/>
  <c r="B160" i="9"/>
  <c r="F237" i="9"/>
  <c r="B237" i="9" s="1"/>
  <c r="B261" i="9"/>
  <c r="B268" i="9"/>
  <c r="B275" i="9"/>
  <c r="B282" i="9"/>
  <c r="E322" i="9"/>
  <c r="B322" i="9" s="1"/>
  <c r="F630" i="4"/>
  <c r="F45" i="5"/>
  <c r="F89" i="5"/>
  <c r="F186" i="5"/>
  <c r="F204" i="5"/>
  <c r="F36" i="6"/>
  <c r="E118" i="9"/>
  <c r="B118" i="9" s="1"/>
  <c r="E134" i="9"/>
  <c r="B134" i="9" s="1"/>
  <c r="E150" i="9"/>
  <c r="B150" i="9" s="1"/>
  <c r="B235" i="9"/>
  <c r="B242" i="9"/>
  <c r="B285" i="9"/>
  <c r="D647" i="4"/>
  <c r="E147" i="5"/>
  <c r="D1152" i="1" s="1"/>
  <c r="D219" i="5"/>
  <c r="G180" i="9"/>
  <c r="B245" i="9"/>
  <c r="B252" i="9"/>
  <c r="B259" i="9"/>
  <c r="B266" i="9"/>
  <c r="D88" i="5"/>
  <c r="I10" i="9"/>
  <c r="B144" i="9"/>
  <c r="B243" i="9"/>
  <c r="B250" i="9"/>
  <c r="D1555" i="1" l="1"/>
  <c r="E5" i="7"/>
  <c r="D1538" i="1" s="1"/>
  <c r="I1570" i="1"/>
  <c r="I1568" i="1"/>
  <c r="H34" i="3"/>
  <c r="C1555" i="1"/>
  <c r="I1558" i="1"/>
  <c r="G1539" i="1"/>
  <c r="I33" i="3"/>
  <c r="E310" i="9"/>
  <c r="B310" i="9" s="1"/>
  <c r="G1182" i="1"/>
  <c r="D177" i="5"/>
  <c r="H24" i="3" s="1"/>
  <c r="H1182" i="1"/>
  <c r="F178" i="5"/>
  <c r="H1140" i="1"/>
  <c r="G1140" i="1"/>
  <c r="G1124" i="1"/>
  <c r="F119" i="5"/>
  <c r="D7" i="5"/>
  <c r="C1012" i="1" s="1"/>
  <c r="H22" i="3"/>
  <c r="D45" i="8"/>
  <c r="G1602" i="1"/>
  <c r="H1602" i="1"/>
  <c r="D44" i="8"/>
  <c r="I39" i="3" s="1"/>
  <c r="G344" i="9"/>
  <c r="E344" i="9" s="1"/>
  <c r="B344" i="9" s="1"/>
  <c r="G343" i="9"/>
  <c r="E343" i="9" s="1"/>
  <c r="B343" i="9" s="1"/>
  <c r="K1481" i="9"/>
  <c r="H19" i="9"/>
  <c r="E19" i="9" s="1"/>
  <c r="B19" i="9" s="1"/>
  <c r="C1621" i="1"/>
  <c r="H1621" i="1" s="1"/>
  <c r="C1583" i="1"/>
  <c r="F35" i="6"/>
  <c r="I28" i="3"/>
  <c r="D1431" i="1"/>
  <c r="G374" i="1"/>
  <c r="H156" i="1"/>
  <c r="G156" i="1"/>
  <c r="F228" i="9"/>
  <c r="B228" i="9" s="1"/>
  <c r="G642" i="1"/>
  <c r="H591" i="1"/>
  <c r="G591" i="1"/>
  <c r="F597" i="4"/>
  <c r="E360" i="4"/>
  <c r="D355" i="1" s="1"/>
  <c r="F361" i="4"/>
  <c r="D356" i="1"/>
  <c r="E308" i="4"/>
  <c r="H304" i="1"/>
  <c r="G304" i="1"/>
  <c r="G269" i="1"/>
  <c r="F273" i="4"/>
  <c r="H258" i="1"/>
  <c r="G258" i="1"/>
  <c r="F230" i="4"/>
  <c r="H226" i="1"/>
  <c r="H218" i="1"/>
  <c r="G218" i="1"/>
  <c r="E152" i="4"/>
  <c r="F152" i="4" s="1"/>
  <c r="F164" i="4"/>
  <c r="G160" i="1"/>
  <c r="H149" i="1"/>
  <c r="G149" i="1"/>
  <c r="F153" i="4"/>
  <c r="H102" i="1"/>
  <c r="G78" i="1"/>
  <c r="F82" i="4"/>
  <c r="F7" i="4"/>
  <c r="G3" i="1"/>
  <c r="H3" i="1"/>
  <c r="F430" i="4"/>
  <c r="C424" i="1"/>
  <c r="H18" i="3"/>
  <c r="D299" i="4"/>
  <c r="C148" i="1"/>
  <c r="F177" i="5"/>
  <c r="D176" i="5"/>
  <c r="E7" i="5"/>
  <c r="D1017" i="1"/>
  <c r="D535" i="4"/>
  <c r="F536" i="4"/>
  <c r="C530" i="1"/>
  <c r="F5" i="6"/>
  <c r="I1542" i="1"/>
  <c r="E6" i="4"/>
  <c r="E24" i="9"/>
  <c r="E535" i="4"/>
  <c r="D530" i="1"/>
  <c r="I25" i="3"/>
  <c r="D1255" i="1"/>
  <c r="H45" i="1"/>
  <c r="G45" i="1"/>
  <c r="F202" i="4"/>
  <c r="C198" i="1"/>
  <c r="F43" i="4"/>
  <c r="C39" i="1"/>
  <c r="F49" i="4"/>
  <c r="I24" i="3"/>
  <c r="E176" i="5"/>
  <c r="D1180" i="1" s="1"/>
  <c r="D1181" i="1"/>
  <c r="H339" i="9"/>
  <c r="D1223" i="1"/>
  <c r="F373" i="4"/>
  <c r="C368" i="1"/>
  <c r="F147" i="5"/>
  <c r="C1152" i="1"/>
  <c r="I1545" i="1"/>
  <c r="E336" i="9"/>
  <c r="B336" i="9" s="1"/>
  <c r="E316" i="9"/>
  <c r="B316" i="9" s="1"/>
  <c r="I1543" i="1"/>
  <c r="E180" i="9"/>
  <c r="B180" i="9" s="1"/>
  <c r="G339" i="9"/>
  <c r="F219" i="5"/>
  <c r="C1223" i="1"/>
  <c r="E179" i="9"/>
  <c r="B179" i="9" s="1"/>
  <c r="E309" i="9"/>
  <c r="B309" i="9" s="1"/>
  <c r="F522" i="4"/>
  <c r="C516" i="1"/>
  <c r="G346" i="9"/>
  <c r="E346" i="9" s="1"/>
  <c r="H33" i="3"/>
  <c r="C1538" i="1"/>
  <c r="E315" i="9"/>
  <c r="B315" i="9" s="1"/>
  <c r="D6" i="4"/>
  <c r="D69" i="5"/>
  <c r="F88" i="5"/>
  <c r="C1093" i="1"/>
  <c r="E69" i="5"/>
  <c r="D1075" i="1"/>
  <c r="F321" i="4"/>
  <c r="D308" i="4"/>
  <c r="C316" i="1"/>
  <c r="F255" i="5"/>
  <c r="D1259" i="1"/>
  <c r="E141" i="6"/>
  <c r="I27" i="3"/>
  <c r="D1401" i="1"/>
  <c r="F89" i="6"/>
  <c r="C1485" i="1"/>
  <c r="F12" i="5"/>
  <c r="D360" i="4"/>
  <c r="I1544" i="1"/>
  <c r="F647" i="4"/>
  <c r="C641" i="1"/>
  <c r="B207" i="9"/>
  <c r="F251" i="5"/>
  <c r="H25" i="3"/>
  <c r="C1255" i="1"/>
  <c r="D141" i="6"/>
  <c r="G348" i="9" s="1"/>
  <c r="E348" i="9" s="1"/>
  <c r="I1581" i="1"/>
  <c r="I1541" i="1"/>
  <c r="H1555" i="1" l="1"/>
  <c r="G1555" i="1"/>
  <c r="C1181" i="1"/>
  <c r="I40" i="3"/>
  <c r="C1622" i="1"/>
  <c r="G1621" i="1"/>
  <c r="E342" i="9"/>
  <c r="H11" i="3"/>
  <c r="N3" i="9" s="1"/>
  <c r="H1583" i="1"/>
  <c r="G1583" i="1"/>
  <c r="G1431" i="1"/>
  <c r="H1431" i="1"/>
  <c r="H356" i="1"/>
  <c r="G356" i="1"/>
  <c r="E417" i="4"/>
  <c r="D412" i="1" s="1"/>
  <c r="D303" i="1"/>
  <c r="E418" i="4"/>
  <c r="D413" i="1" s="1"/>
  <c r="E299" i="4"/>
  <c r="E300" i="4" s="1"/>
  <c r="D296" i="1" s="1"/>
  <c r="D148" i="1"/>
  <c r="G148" i="1" s="1"/>
  <c r="I18" i="3"/>
  <c r="E347" i="9"/>
  <c r="B348" i="9"/>
  <c r="H1259" i="1"/>
  <c r="G1259" i="1"/>
  <c r="H368" i="1"/>
  <c r="G368" i="1"/>
  <c r="H39" i="1"/>
  <c r="G39" i="1"/>
  <c r="D640" i="4"/>
  <c r="F535" i="4"/>
  <c r="C529" i="1"/>
  <c r="F69" i="5"/>
  <c r="H23" i="3"/>
  <c r="C1074" i="1"/>
  <c r="D6" i="5"/>
  <c r="E640" i="4"/>
  <c r="D634" i="1" s="1"/>
  <c r="D529" i="1"/>
  <c r="E639" i="4"/>
  <c r="D633" i="1" s="1"/>
  <c r="H1017" i="1"/>
  <c r="G1017" i="1"/>
  <c r="H316" i="1"/>
  <c r="G316" i="1"/>
  <c r="D422" i="4"/>
  <c r="F6" i="4"/>
  <c r="H17" i="3"/>
  <c r="D300" i="4"/>
  <c r="C2" i="1"/>
  <c r="H198" i="1"/>
  <c r="G198" i="1"/>
  <c r="B24" i="9"/>
  <c r="E6" i="5"/>
  <c r="I22" i="3"/>
  <c r="D1012" i="1"/>
  <c r="F7" i="5"/>
  <c r="D423" i="4"/>
  <c r="D301" i="4"/>
  <c r="C295" i="1"/>
  <c r="H641" i="1"/>
  <c r="G641" i="1"/>
  <c r="G1485" i="1"/>
  <c r="H1485" i="1"/>
  <c r="D417" i="4"/>
  <c r="F308" i="4"/>
  <c r="C303" i="1"/>
  <c r="E422" i="4"/>
  <c r="I17" i="3"/>
  <c r="D2" i="1"/>
  <c r="G1401" i="1"/>
  <c r="H1401" i="1"/>
  <c r="H9" i="3"/>
  <c r="E339" i="9"/>
  <c r="B339" i="9" s="1"/>
  <c r="G1181" i="1"/>
  <c r="H1181" i="1"/>
  <c r="H424" i="1"/>
  <c r="G424" i="1"/>
  <c r="H1223" i="1"/>
  <c r="G1223" i="1"/>
  <c r="H1255" i="1"/>
  <c r="G1255" i="1"/>
  <c r="D418" i="4"/>
  <c r="F360" i="4"/>
  <c r="C355" i="1"/>
  <c r="I23" i="3"/>
  <c r="D1074" i="1"/>
  <c r="B346" i="9"/>
  <c r="E345" i="9"/>
  <c r="I10" i="3" s="1"/>
  <c r="G1152" i="1"/>
  <c r="H1152" i="1"/>
  <c r="H530" i="1"/>
  <c r="G530" i="1"/>
  <c r="D639" i="4"/>
  <c r="F141" i="6"/>
  <c r="H31" i="3"/>
  <c r="C1537" i="1"/>
  <c r="G1538" i="1"/>
  <c r="H1538" i="1"/>
  <c r="H1075" i="1"/>
  <c r="G1075" i="1"/>
  <c r="I31" i="3"/>
  <c r="D1537" i="1"/>
  <c r="H1093" i="1"/>
  <c r="G1093" i="1"/>
  <c r="G516" i="1"/>
  <c r="H516" i="1"/>
  <c r="F176" i="5"/>
  <c r="C1180" i="1"/>
  <c r="G1622" i="1" l="1"/>
  <c r="H1622" i="1"/>
  <c r="I11" i="3"/>
  <c r="D295" i="1"/>
  <c r="F299" i="4"/>
  <c r="E301" i="4"/>
  <c r="D297" i="1" s="1"/>
  <c r="H148" i="1"/>
  <c r="E423" i="4"/>
  <c r="E644" i="4" s="1"/>
  <c r="F639" i="4"/>
  <c r="C633" i="1"/>
  <c r="H1012" i="1"/>
  <c r="G1012" i="1"/>
  <c r="H1180" i="1"/>
  <c r="G1180" i="1"/>
  <c r="H355" i="1"/>
  <c r="G355" i="1"/>
  <c r="E425" i="4"/>
  <c r="D420" i="1" s="1"/>
  <c r="H20" i="9"/>
  <c r="D418" i="1"/>
  <c r="G306" i="9"/>
  <c r="E306" i="9" s="1"/>
  <c r="B306" i="9" s="1"/>
  <c r="G299" i="9"/>
  <c r="F6" i="5"/>
  <c r="C1011" i="1"/>
  <c r="F300" i="4"/>
  <c r="C296" i="1"/>
  <c r="E643" i="4"/>
  <c r="E424" i="4"/>
  <c r="D419" i="1" s="1"/>
  <c r="D417" i="1"/>
  <c r="H299" i="9"/>
  <c r="D1011" i="1"/>
  <c r="G1074" i="1"/>
  <c r="H1074" i="1"/>
  <c r="F418" i="4"/>
  <c r="C413" i="1"/>
  <c r="H295" i="1"/>
  <c r="G295" i="1"/>
  <c r="D424" i="4"/>
  <c r="F422" i="4"/>
  <c r="D643" i="4"/>
  <c r="C417" i="1"/>
  <c r="H303" i="1"/>
  <c r="G303" i="1"/>
  <c r="K3" i="9"/>
  <c r="I9" i="3"/>
  <c r="D644" i="4"/>
  <c r="D425" i="4"/>
  <c r="C418" i="1"/>
  <c r="G20" i="9"/>
  <c r="H529" i="1"/>
  <c r="G529" i="1"/>
  <c r="F301" i="4"/>
  <c r="C297" i="1"/>
  <c r="G1537" i="1"/>
  <c r="H1537" i="1"/>
  <c r="F417" i="4"/>
  <c r="C412" i="1"/>
  <c r="H2" i="1"/>
  <c r="G2" i="1"/>
  <c r="F640" i="4"/>
  <c r="C634" i="1"/>
  <c r="F423" i="4" l="1"/>
  <c r="E20" i="9"/>
  <c r="B20" i="9" s="1"/>
  <c r="H634" i="1"/>
  <c r="G634" i="1"/>
  <c r="F644" i="4"/>
  <c r="D646" i="4"/>
  <c r="C638" i="1"/>
  <c r="D645" i="4"/>
  <c r="F643" i="4"/>
  <c r="C637" i="1"/>
  <c r="H8" i="3"/>
  <c r="H1011" i="1"/>
  <c r="G1011" i="1"/>
  <c r="H297" i="1"/>
  <c r="G297" i="1"/>
  <c r="F424" i="4"/>
  <c r="C419" i="1"/>
  <c r="E299" i="9"/>
  <c r="H412" i="1"/>
  <c r="G412" i="1"/>
  <c r="H413" i="1"/>
  <c r="G413" i="1"/>
  <c r="E645" i="4"/>
  <c r="D637" i="1"/>
  <c r="H418" i="1"/>
  <c r="G418" i="1"/>
  <c r="H296" i="1"/>
  <c r="G296" i="1"/>
  <c r="H633" i="1"/>
  <c r="G633" i="1"/>
  <c r="F425" i="4"/>
  <c r="C420" i="1"/>
  <c r="H417" i="1"/>
  <c r="G417" i="1"/>
  <c r="E646" i="4"/>
  <c r="D638" i="1"/>
  <c r="B299" i="9" l="1"/>
  <c r="H637" i="1"/>
  <c r="G637" i="1"/>
  <c r="E649" i="4"/>
  <c r="D639" i="1"/>
  <c r="H638" i="1"/>
  <c r="G638" i="1"/>
  <c r="G420" i="1"/>
  <c r="H420" i="1"/>
  <c r="D650" i="4"/>
  <c r="F646" i="4"/>
  <c r="C640" i="1"/>
  <c r="E650" i="4"/>
  <c r="D640" i="1"/>
  <c r="H419" i="1"/>
  <c r="G419" i="1"/>
  <c r="D649" i="4"/>
  <c r="F645" i="4"/>
  <c r="C639" i="1"/>
  <c r="G297" i="9"/>
  <c r="E297" i="9" s="1"/>
  <c r="B297" i="9" s="1"/>
  <c r="M3" i="9"/>
  <c r="H334" i="9" l="1"/>
  <c r="G334" i="9"/>
  <c r="I20" i="3"/>
  <c r="D644" i="1"/>
  <c r="F650" i="4"/>
  <c r="H20" i="3"/>
  <c r="C644" i="1"/>
  <c r="I19" i="3"/>
  <c r="D643" i="1"/>
  <c r="F649" i="4"/>
  <c r="H19" i="3"/>
  <c r="C643" i="1"/>
  <c r="H640" i="1"/>
  <c r="G640" i="1"/>
  <c r="H639" i="1"/>
  <c r="G639" i="1"/>
  <c r="H7" i="3"/>
  <c r="E334" i="9" l="1"/>
  <c r="B334" i="9" s="1"/>
  <c r="H644" i="1"/>
  <c r="G644" i="1"/>
  <c r="J3" i="9"/>
  <c r="H643" i="1"/>
  <c r="G643" i="1"/>
  <c r="E298" i="9" l="1"/>
  <c r="I8" i="3" s="1"/>
  <c r="L293" i="9"/>
  <c r="F293" i="9" s="1"/>
  <c r="H295" i="9"/>
  <c r="G295" i="9"/>
  <c r="H18" i="9"/>
  <c r="K10" i="9"/>
  <c r="H22" i="9"/>
  <c r="J7" i="9"/>
  <c r="G18" i="9"/>
  <c r="M15" i="9"/>
  <c r="I12" i="9"/>
  <c r="K13" i="9"/>
  <c r="I6" i="9"/>
  <c r="H17" i="9"/>
  <c r="J8" i="9"/>
  <c r="J5" i="9"/>
  <c r="L15" i="9"/>
  <c r="K7" i="9"/>
  <c r="J9" i="9"/>
  <c r="G21" i="9"/>
  <c r="H21" i="9"/>
  <c r="K11" i="9"/>
  <c r="K8" i="9"/>
  <c r="M16" i="9"/>
  <c r="I9" i="9"/>
  <c r="K12" i="9"/>
  <c r="I13" i="9"/>
  <c r="G15" i="9"/>
  <c r="L16" i="9"/>
  <c r="J12" i="9"/>
  <c r="G17" i="9"/>
  <c r="K6" i="9"/>
  <c r="J13" i="9"/>
  <c r="G22" i="9"/>
  <c r="I8" i="9"/>
  <c r="H16" i="9"/>
  <c r="H15" i="9"/>
  <c r="J17" i="9"/>
  <c r="I11" i="9"/>
  <c r="I5" i="9"/>
  <c r="K5" i="9"/>
  <c r="J6" i="9"/>
  <c r="J11" i="9"/>
  <c r="I17" i="9"/>
  <c r="I7" i="9"/>
  <c r="K9" i="9"/>
  <c r="G16" i="9"/>
  <c r="J10" i="9"/>
  <c r="F15" i="9" l="1"/>
  <c r="E10" i="9"/>
  <c r="B10" i="9" s="1"/>
  <c r="E295" i="9"/>
  <c r="E18" i="9"/>
  <c r="B18" i="9" s="1"/>
  <c r="E8" i="9"/>
  <c r="B8" i="9" s="1"/>
  <c r="E22" i="9"/>
  <c r="B22" i="9" s="1"/>
  <c r="E16" i="9"/>
  <c r="E21" i="9"/>
  <c r="B21" i="9" s="1"/>
  <c r="E9" i="9"/>
  <c r="B9" i="9" s="1"/>
  <c r="E11" i="9"/>
  <c r="B11" i="9" s="1"/>
  <c r="E17" i="9"/>
  <c r="B17" i="9" s="1"/>
  <c r="E7" i="9"/>
  <c r="B7" i="9" s="1"/>
  <c r="F16" i="9"/>
  <c r="F14" i="9" s="1"/>
  <c r="E6" i="9"/>
  <c r="B6" i="9" s="1"/>
  <c r="E15" i="9"/>
  <c r="B295" i="9"/>
  <c r="E23" i="9"/>
  <c r="I7" i="3" s="1"/>
  <c r="E5" i="9"/>
  <c r="E13" i="9"/>
  <c r="B13" i="9" s="1"/>
  <c r="E12" i="9"/>
  <c r="B12" i="9" s="1"/>
  <c r="B293" i="9"/>
  <c r="F23" i="9"/>
  <c r="B16" i="9" l="1"/>
  <c r="F3" i="9"/>
  <c r="B15" i="9"/>
  <c r="E14" i="9"/>
  <c r="I13" i="3" s="1"/>
  <c r="B5" i="9"/>
  <c r="E4" i="9"/>
  <c r="E3" i="9" s="1"/>
</calcChain>
</file>

<file path=xl/sharedStrings.xml><?xml version="1.0" encoding="utf-8"?>
<sst xmlns="http://schemas.openxmlformats.org/spreadsheetml/2006/main" count="4733" uniqueCount="3657">
  <si>
    <t>Obveznik:</t>
  </si>
  <si>
    <t>31059 - GRAD RIJEKA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</si>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</sst>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137754229.41999999</v>
      </c>
      <c r="D2" s="7">
        <f>'PR-RAS'!E6</f>
        <v>147141610.70999998</v>
      </c>
      <c r="E2" s="7">
        <v>0</v>
      </c>
      <c r="F2" s="7">
        <v>0</v>
      </c>
      <c r="G2" s="8">
        <f t="shared" ref="G2:G274" si="0">(B2/1000)*(C2*1+D2*2)</f>
        <v>432037.45083999995</v>
      </c>
      <c r="H2" s="8">
        <f t="shared" ref="H2:H274" si="1">ABS(C2-ROUND(C2,0))+ABS(D2-ROUND(D2,0))</f>
        <v>0.71000000834465027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95409753.11999999</v>
      </c>
      <c r="D3" s="2">
        <f>'PR-RAS'!E7</f>
        <v>107478053.67</v>
      </c>
      <c r="E3" s="2">
        <v>0</v>
      </c>
      <c r="F3" s="2">
        <v>0</v>
      </c>
      <c r="G3" s="3">
        <f t="shared" si="0"/>
        <v>620731.72091999999</v>
      </c>
      <c r="H3" s="3">
        <f t="shared" si="1"/>
        <v>0.44999998807907104</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87017072.599999994</v>
      </c>
      <c r="D4" s="2">
        <f>'PR-RAS'!E8</f>
        <v>99247045.210000008</v>
      </c>
      <c r="E4" s="2">
        <v>0</v>
      </c>
      <c r="F4" s="2">
        <v>0</v>
      </c>
      <c r="G4" s="3">
        <f t="shared" si="0"/>
        <v>856533.48905999993</v>
      </c>
      <c r="H4" s="3">
        <f t="shared" si="1"/>
        <v>0.61000001430511475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75764275.709999993</v>
      </c>
      <c r="D5" s="2">
        <f>'PR-RAS'!E9</f>
        <v>86735227.060000002</v>
      </c>
      <c r="E5" s="2">
        <v>0</v>
      </c>
      <c r="F5" s="2">
        <v>0</v>
      </c>
      <c r="G5" s="3">
        <f t="shared" si="0"/>
        <v>996938.91931999999</v>
      </c>
      <c r="H5" s="3">
        <f t="shared" si="1"/>
        <v>0.35000000894069672</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5991120.2199999997</v>
      </c>
      <c r="D6" s="2">
        <f>'PR-RAS'!E10</f>
        <v>6312718.4400000004</v>
      </c>
      <c r="E6" s="2">
        <v>0</v>
      </c>
      <c r="F6" s="2">
        <v>0</v>
      </c>
      <c r="G6" s="3">
        <f t="shared" si="0"/>
        <v>93082.785500000013</v>
      </c>
      <c r="H6" s="3">
        <f t="shared" si="1"/>
        <v>0.66000000014901161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2769673.25</v>
      </c>
      <c r="D7" s="2">
        <f>'PR-RAS'!E11</f>
        <v>3860719.94</v>
      </c>
      <c r="E7" s="2">
        <v>0</v>
      </c>
      <c r="F7" s="2">
        <v>0</v>
      </c>
      <c r="G7" s="3">
        <f t="shared" si="0"/>
        <v>62946.678779999995</v>
      </c>
      <c r="H7" s="3">
        <f t="shared" si="1"/>
        <v>0.31000000005587935</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6676627.0599999996</v>
      </c>
      <c r="D8" s="2">
        <f>'PR-RAS'!E12</f>
        <v>7997582.0700000003</v>
      </c>
      <c r="E8" s="2">
        <v>0</v>
      </c>
      <c r="F8" s="2">
        <v>0</v>
      </c>
      <c r="G8" s="3">
        <f t="shared" si="0"/>
        <v>158702.53839999999</v>
      </c>
      <c r="H8" s="3">
        <f t="shared" si="1"/>
        <v>0.12999999988824129</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2473595.1800000002</v>
      </c>
      <c r="D9" s="2">
        <f>'PR-RAS'!E13</f>
        <v>2742111.43</v>
      </c>
      <c r="E9" s="2">
        <v>0</v>
      </c>
      <c r="F9" s="2">
        <v>0</v>
      </c>
      <c r="G9" s="3">
        <f t="shared" si="0"/>
        <v>63662.544320000008</v>
      </c>
      <c r="H9" s="3">
        <f t="shared" si="1"/>
        <v>0.61000000033527613</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14218.66</v>
      </c>
      <c r="D10" s="2">
        <f>'PR-RAS'!E14</f>
        <v>123068.15</v>
      </c>
      <c r="E10" s="2">
        <v>0</v>
      </c>
      <c r="F10" s="2">
        <v>0</v>
      </c>
      <c r="G10" s="3">
        <f t="shared" si="0"/>
        <v>2343.1946399999997</v>
      </c>
      <c r="H10" s="3">
        <f t="shared" si="1"/>
        <v>0.48999999999432475</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6672437.4800000004</v>
      </c>
      <c r="D11" s="2">
        <f>'PR-RAS'!E15</f>
        <v>8524381.8800000008</v>
      </c>
      <c r="E11" s="2">
        <v>0</v>
      </c>
      <c r="F11" s="2">
        <v>0</v>
      </c>
      <c r="G11" s="3">
        <f t="shared" si="0"/>
        <v>237212.01240000004</v>
      </c>
      <c r="H11" s="3">
        <f t="shared" si="1"/>
        <v>0.59999999962747097</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7884745.1900000004</v>
      </c>
      <c r="D19" s="2">
        <f>'PR-RAS'!E23</f>
        <v>7720642.6100000003</v>
      </c>
      <c r="E19" s="2">
        <v>0</v>
      </c>
      <c r="F19" s="2">
        <v>0</v>
      </c>
      <c r="G19" s="3">
        <f t="shared" si="0"/>
        <v>419868.54737999995</v>
      </c>
      <c r="H19" s="3">
        <f t="shared" si="1"/>
        <v>0.58000000007450581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179220.44</v>
      </c>
      <c r="D20" s="2">
        <f>'PR-RAS'!E24</f>
        <v>769493.24</v>
      </c>
      <c r="E20" s="2">
        <v>0</v>
      </c>
      <c r="F20" s="2">
        <v>0</v>
      </c>
      <c r="G20" s="3">
        <f t="shared" si="0"/>
        <v>32645.931479999999</v>
      </c>
      <c r="H20" s="3">
        <f t="shared" si="1"/>
        <v>0.67999999999301508</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7705524.75</v>
      </c>
      <c r="D23" s="2">
        <f>'PR-RAS'!E27</f>
        <v>6951149.3700000001</v>
      </c>
      <c r="E23" s="2">
        <v>0</v>
      </c>
      <c r="F23" s="2">
        <v>0</v>
      </c>
      <c r="G23" s="3">
        <f t="shared" si="0"/>
        <v>475372.11678000004</v>
      </c>
      <c r="H23" s="3">
        <f t="shared" si="1"/>
        <v>0.62000000011175871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507935.33</v>
      </c>
      <c r="D25" s="2">
        <f>'PR-RAS'!E29</f>
        <v>510322.52</v>
      </c>
      <c r="E25" s="2">
        <v>0</v>
      </c>
      <c r="F25" s="2">
        <v>0</v>
      </c>
      <c r="G25" s="3">
        <f t="shared" si="0"/>
        <v>36685.928880000007</v>
      </c>
      <c r="H25" s="3">
        <f t="shared" si="1"/>
        <v>0.80999999999767169</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506139.8</v>
      </c>
      <c r="D27" s="2">
        <f>'PR-RAS'!E31</f>
        <v>510267.02</v>
      </c>
      <c r="E27" s="2">
        <v>0</v>
      </c>
      <c r="F27" s="2">
        <v>0</v>
      </c>
      <c r="G27" s="3">
        <f t="shared" si="0"/>
        <v>39693.519840000001</v>
      </c>
      <c r="H27" s="3">
        <f t="shared" si="1"/>
        <v>0.22000000003026798</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1795.53</v>
      </c>
      <c r="D29" s="2">
        <f>'PR-RAS'!E33</f>
        <v>55.5</v>
      </c>
      <c r="E29" s="2">
        <v>0</v>
      </c>
      <c r="F29" s="2">
        <v>0</v>
      </c>
      <c r="G29" s="3">
        <f t="shared" si="0"/>
        <v>53.382840000000002</v>
      </c>
      <c r="H29" s="3">
        <f t="shared" si="1"/>
        <v>0.97000000000002728</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43.33</v>
      </c>
      <c r="E35" s="2">
        <v>0</v>
      </c>
      <c r="F35" s="2">
        <v>0</v>
      </c>
      <c r="G35" s="3">
        <f t="shared" si="0"/>
        <v>2.9464399999999999</v>
      </c>
      <c r="H35" s="3">
        <f t="shared" si="1"/>
        <v>0.32999999999999829</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43.33</v>
      </c>
      <c r="E38" s="2">
        <v>0</v>
      </c>
      <c r="F38" s="2">
        <v>0</v>
      </c>
      <c r="G38" s="3">
        <f t="shared" si="0"/>
        <v>3.2064199999999996</v>
      </c>
      <c r="H38" s="3">
        <f t="shared" si="1"/>
        <v>0.32999999999999829</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7975387.5099999998</v>
      </c>
      <c r="D45" s="2">
        <f>'PR-RAS'!E49</f>
        <v>5295890.24</v>
      </c>
      <c r="E45" s="2">
        <v>0</v>
      </c>
      <c r="F45" s="2">
        <v>0</v>
      </c>
      <c r="G45" s="3">
        <f t="shared" si="0"/>
        <v>816955.39156000002</v>
      </c>
      <c r="H45" s="3">
        <f t="shared" si="1"/>
        <v>0.73000000044703484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1450</v>
      </c>
      <c r="D46" s="2">
        <f>'PR-RAS'!E50</f>
        <v>710</v>
      </c>
      <c r="E46" s="2">
        <v>0</v>
      </c>
      <c r="F46" s="2">
        <v>0</v>
      </c>
      <c r="G46" s="3">
        <f t="shared" si="0"/>
        <v>129.15</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1450</v>
      </c>
      <c r="D47" s="2">
        <f>'PR-RAS'!E51</f>
        <v>710</v>
      </c>
      <c r="E47" s="2">
        <v>0</v>
      </c>
      <c r="F47" s="2">
        <v>0</v>
      </c>
      <c r="G47" s="3">
        <f t="shared" si="0"/>
        <v>132.02000000000001</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178528.72</v>
      </c>
      <c r="D49" s="2">
        <f>'PR-RAS'!E53</f>
        <v>223038.2</v>
      </c>
      <c r="E49" s="2">
        <v>0</v>
      </c>
      <c r="F49" s="2">
        <v>0</v>
      </c>
      <c r="G49" s="3">
        <f t="shared" si="0"/>
        <v>29981.045760000001</v>
      </c>
      <c r="H49" s="3">
        <f t="shared" si="1"/>
        <v>0.48000000001047738</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40000</v>
      </c>
      <c r="E50" s="2">
        <v>0</v>
      </c>
      <c r="F50" s="2">
        <v>0</v>
      </c>
      <c r="G50" s="3">
        <f t="shared" si="0"/>
        <v>3920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178528.72</v>
      </c>
      <c r="D52" s="2">
        <f>'PR-RAS'!E56</f>
        <v>183038.2</v>
      </c>
      <c r="E52" s="2">
        <v>0</v>
      </c>
      <c r="F52" s="2">
        <v>0</v>
      </c>
      <c r="G52" s="3">
        <f t="shared" si="0"/>
        <v>27774.861119999998</v>
      </c>
      <c r="H52" s="3">
        <f t="shared" si="1"/>
        <v>0.48000000001047738</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2425762.48</v>
      </c>
      <c r="D54" s="2">
        <f>'PR-RAS'!E58</f>
        <v>1572606</v>
      </c>
      <c r="E54" s="2">
        <v>0</v>
      </c>
      <c r="F54" s="2">
        <v>0</v>
      </c>
      <c r="G54" s="3">
        <f t="shared" si="0"/>
        <v>295261.64744000003</v>
      </c>
      <c r="H54" s="3">
        <f t="shared" si="1"/>
        <v>0.47999999998137355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1080546</v>
      </c>
      <c r="D55" s="2">
        <f>'PR-RAS'!E59</f>
        <v>1422926</v>
      </c>
      <c r="E55" s="2">
        <v>0</v>
      </c>
      <c r="F55" s="2">
        <v>0</v>
      </c>
      <c r="G55" s="3">
        <f t="shared" si="0"/>
        <v>212025.492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1345216.48</v>
      </c>
      <c r="D56" s="2">
        <f>'PR-RAS'!E60</f>
        <v>149680</v>
      </c>
      <c r="E56" s="2">
        <v>0</v>
      </c>
      <c r="F56" s="2">
        <v>0</v>
      </c>
      <c r="G56" s="3">
        <f t="shared" si="0"/>
        <v>90451.706399999995</v>
      </c>
      <c r="H56" s="3">
        <f t="shared" si="1"/>
        <v>0.47999999998137355</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842237.88</v>
      </c>
      <c r="D57" s="2">
        <f>'PR-RAS'!E61</f>
        <v>943576.95</v>
      </c>
      <c r="E57" s="2">
        <v>0</v>
      </c>
      <c r="F57" s="2">
        <v>0</v>
      </c>
      <c r="G57" s="3">
        <f t="shared" si="0"/>
        <v>152845.93967999998</v>
      </c>
      <c r="H57" s="3">
        <f t="shared" si="1"/>
        <v>0.17000000004190952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842237.88</v>
      </c>
      <c r="D58" s="2">
        <f>'PR-RAS'!E62</f>
        <v>943576.95</v>
      </c>
      <c r="E58" s="2">
        <v>0</v>
      </c>
      <c r="F58" s="2">
        <v>0</v>
      </c>
      <c r="G58" s="3">
        <f t="shared" si="0"/>
        <v>155575.33145999999</v>
      </c>
      <c r="H58" s="3">
        <f t="shared" si="1"/>
        <v>0.17000000004190952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1518998.17</v>
      </c>
      <c r="D60" s="2">
        <f>'PR-RAS'!E64</f>
        <v>1308023.68</v>
      </c>
      <c r="E60" s="2">
        <v>0</v>
      </c>
      <c r="F60" s="2">
        <v>0</v>
      </c>
      <c r="G60" s="3">
        <f t="shared" si="0"/>
        <v>243967.68626999998</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1497140.17</v>
      </c>
      <c r="D61" s="2">
        <f>'PR-RAS'!E65</f>
        <v>1308023.68</v>
      </c>
      <c r="E61" s="2">
        <v>0</v>
      </c>
      <c r="F61" s="2">
        <v>0</v>
      </c>
      <c r="G61" s="3">
        <f t="shared" si="0"/>
        <v>246791.25179999997</v>
      </c>
      <c r="H61" s="3">
        <f t="shared" si="1"/>
        <v>0.48999999999068677</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21858</v>
      </c>
      <c r="D62" s="2">
        <f>'PR-RAS'!E66</f>
        <v>0</v>
      </c>
      <c r="E62" s="2">
        <v>0</v>
      </c>
      <c r="F62" s="2">
        <v>0</v>
      </c>
      <c r="G62" s="3">
        <f t="shared" si="0"/>
        <v>1333.338</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3008410.2600000002</v>
      </c>
      <c r="D70" s="2">
        <f>'PR-RAS'!E74</f>
        <v>1247935.4099999999</v>
      </c>
      <c r="E70" s="2">
        <v>0</v>
      </c>
      <c r="F70" s="2">
        <v>0</v>
      </c>
      <c r="G70" s="3">
        <f t="shared" si="0"/>
        <v>379795.39452000003</v>
      </c>
      <c r="H70" s="3">
        <f t="shared" si="1"/>
        <v>0.67000000015832484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234795.7</v>
      </c>
      <c r="D71" s="2">
        <f>'PR-RAS'!E75</f>
        <v>360345.97</v>
      </c>
      <c r="E71" s="2">
        <v>0</v>
      </c>
      <c r="F71" s="2">
        <v>0</v>
      </c>
      <c r="G71" s="3">
        <f t="shared" si="0"/>
        <v>66884.1348</v>
      </c>
      <c r="H71" s="3">
        <f t="shared" si="1"/>
        <v>0.33000000001629815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2773614.56</v>
      </c>
      <c r="D72" s="2">
        <f>'PR-RAS'!E76</f>
        <v>887589.44</v>
      </c>
      <c r="E72" s="2">
        <v>0</v>
      </c>
      <c r="F72" s="2">
        <v>0</v>
      </c>
      <c r="G72" s="3">
        <f t="shared" si="0"/>
        <v>322964.33423999994</v>
      </c>
      <c r="H72" s="3">
        <f t="shared" si="1"/>
        <v>0.87999999988824129</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14049798.699999999</v>
      </c>
      <c r="D78" s="2">
        <f>'PR-RAS'!E82</f>
        <v>14687127.429999998</v>
      </c>
      <c r="E78" s="2">
        <v>0</v>
      </c>
      <c r="F78" s="2">
        <v>0</v>
      </c>
      <c r="G78" s="3">
        <f t="shared" si="0"/>
        <v>3343652.1241199994</v>
      </c>
      <c r="H78" s="3">
        <f t="shared" si="1"/>
        <v>0.72999999858438969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774442.61</v>
      </c>
      <c r="D79" s="2">
        <f>'PR-RAS'!E83</f>
        <v>1045759.45</v>
      </c>
      <c r="E79" s="2">
        <v>0</v>
      </c>
      <c r="F79" s="2">
        <v>0</v>
      </c>
      <c r="G79" s="3">
        <f t="shared" si="0"/>
        <v>223544.99777999998</v>
      </c>
      <c r="H79" s="3">
        <f t="shared" si="1"/>
        <v>0.83999999996740371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291642.56</v>
      </c>
      <c r="D81" s="2">
        <f>'PR-RAS'!E85</f>
        <v>672793.98</v>
      </c>
      <c r="E81" s="2">
        <v>0</v>
      </c>
      <c r="F81" s="2">
        <v>0</v>
      </c>
      <c r="G81" s="3">
        <f t="shared" si="0"/>
        <v>130978.44160000001</v>
      </c>
      <c r="H81" s="3">
        <f t="shared" si="1"/>
        <v>0.46000000002095476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482680.22</v>
      </c>
      <c r="D82" s="2">
        <f>'PR-RAS'!E86</f>
        <v>369777.68</v>
      </c>
      <c r="E82" s="2">
        <v>0</v>
      </c>
      <c r="F82" s="2">
        <v>0</v>
      </c>
      <c r="G82" s="3">
        <f t="shared" si="0"/>
        <v>99001.081980000003</v>
      </c>
      <c r="H82" s="3">
        <f t="shared" si="1"/>
        <v>0.53999999997904524</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14.26</v>
      </c>
      <c r="D83" s="2">
        <f>'PR-RAS'!E87</f>
        <v>0</v>
      </c>
      <c r="E83" s="2">
        <v>0</v>
      </c>
      <c r="F83" s="2">
        <v>0</v>
      </c>
      <c r="G83" s="3">
        <f t="shared" si="0"/>
        <v>1.1693200000000001</v>
      </c>
      <c r="H83" s="3">
        <f t="shared" si="1"/>
        <v>0.25999999999999979</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105.57</v>
      </c>
      <c r="D84" s="2">
        <f>'PR-RAS'!E88</f>
        <v>3033.49</v>
      </c>
      <c r="E84" s="2">
        <v>0</v>
      </c>
      <c r="F84" s="2">
        <v>0</v>
      </c>
      <c r="G84" s="3">
        <f t="shared" si="0"/>
        <v>512.32164999999998</v>
      </c>
      <c r="H84" s="3">
        <f t="shared" si="1"/>
        <v>0.91999999999978854</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154.30000000000001</v>
      </c>
      <c r="E86" s="2">
        <v>0</v>
      </c>
      <c r="F86" s="2">
        <v>0</v>
      </c>
      <c r="G86" s="3">
        <f t="shared" si="0"/>
        <v>26.231000000000005</v>
      </c>
      <c r="H86" s="3">
        <f t="shared" si="1"/>
        <v>0.30000000000001137</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13274080.75</v>
      </c>
      <c r="D87" s="2">
        <f>'PR-RAS'!E91</f>
        <v>13641367.979999999</v>
      </c>
      <c r="E87" s="2">
        <v>0</v>
      </c>
      <c r="F87" s="2">
        <v>0</v>
      </c>
      <c r="G87" s="3">
        <f t="shared" si="0"/>
        <v>3487886.2370599993</v>
      </c>
      <c r="H87" s="3">
        <f t="shared" si="1"/>
        <v>0.27000000141561031</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288270.87</v>
      </c>
      <c r="D88" s="2">
        <f>'PR-RAS'!E92</f>
        <v>311572.15999999997</v>
      </c>
      <c r="E88" s="2">
        <v>0</v>
      </c>
      <c r="F88" s="2">
        <v>0</v>
      </c>
      <c r="G88" s="3">
        <f t="shared" si="0"/>
        <v>79293.121529999989</v>
      </c>
      <c r="H88" s="3">
        <f t="shared" si="1"/>
        <v>0.28999999997904524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11616942.050000001</v>
      </c>
      <c r="D89" s="2">
        <f>'PR-RAS'!E93</f>
        <v>11965420.52</v>
      </c>
      <c r="E89" s="2">
        <v>0</v>
      </c>
      <c r="F89" s="2">
        <v>0</v>
      </c>
      <c r="G89" s="3">
        <f t="shared" si="0"/>
        <v>3128204.9119200003</v>
      </c>
      <c r="H89" s="3">
        <f t="shared" si="1"/>
        <v>0.5300000011920929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1340463.6599999999</v>
      </c>
      <c r="D90" s="2">
        <f>'PR-RAS'!E94</f>
        <v>1335591.19</v>
      </c>
      <c r="E90" s="2">
        <v>0</v>
      </c>
      <c r="F90" s="2">
        <v>0</v>
      </c>
      <c r="G90" s="3">
        <f t="shared" si="0"/>
        <v>357036.49755999999</v>
      </c>
      <c r="H90" s="3">
        <f t="shared" si="1"/>
        <v>0.53000000002793968</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28404.17</v>
      </c>
      <c r="D93" s="2">
        <f>'PR-RAS'!E97</f>
        <v>28784.11</v>
      </c>
      <c r="E93" s="2">
        <v>0</v>
      </c>
      <c r="F93" s="2">
        <v>0</v>
      </c>
      <c r="G93" s="3">
        <f t="shared" si="0"/>
        <v>7909.4598799999994</v>
      </c>
      <c r="H93" s="3">
        <f t="shared" si="1"/>
        <v>0.27999999999883585</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1275.3399999999999</v>
      </c>
      <c r="D94" s="2">
        <f>'PR-RAS'!E98</f>
        <v>0</v>
      </c>
      <c r="E94" s="2">
        <v>0</v>
      </c>
      <c r="F94" s="2">
        <v>0</v>
      </c>
      <c r="G94" s="3">
        <f t="shared" si="0"/>
        <v>118.60661999999999</v>
      </c>
      <c r="H94" s="3">
        <f t="shared" si="1"/>
        <v>0.33999999999991815</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1275.3399999999999</v>
      </c>
      <c r="D100" s="2">
        <f>'PR-RAS'!E104</f>
        <v>0</v>
      </c>
      <c r="E100" s="2">
        <v>0</v>
      </c>
      <c r="F100" s="2">
        <v>0</v>
      </c>
      <c r="G100" s="3">
        <f t="shared" si="0"/>
        <v>126.25865999999999</v>
      </c>
      <c r="H100" s="3">
        <f t="shared" si="1"/>
        <v>0.33999999999991815</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17514305.879999999</v>
      </c>
      <c r="D102" s="2">
        <f>'PR-RAS'!E106</f>
        <v>18031680.609999999</v>
      </c>
      <c r="E102" s="2">
        <v>0</v>
      </c>
      <c r="F102" s="2">
        <v>0</v>
      </c>
      <c r="G102" s="3">
        <f t="shared" si="0"/>
        <v>5411344.3771000002</v>
      </c>
      <c r="H102" s="3">
        <f t="shared" si="1"/>
        <v>0.51000000163912773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262905.42000000004</v>
      </c>
      <c r="D103" s="2">
        <f>'PR-RAS'!E107</f>
        <v>286251.83999999997</v>
      </c>
      <c r="E103" s="2">
        <v>0</v>
      </c>
      <c r="F103" s="2">
        <v>0</v>
      </c>
      <c r="G103" s="3">
        <f t="shared" si="0"/>
        <v>85211.728199999998</v>
      </c>
      <c r="H103" s="3">
        <f t="shared" si="1"/>
        <v>0.58000000007450581</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84739.89</v>
      </c>
      <c r="D105" s="2">
        <f>'PR-RAS'!E109</f>
        <v>102746.07</v>
      </c>
      <c r="E105" s="2">
        <v>0</v>
      </c>
      <c r="F105" s="2">
        <v>0</v>
      </c>
      <c r="G105" s="3">
        <f t="shared" si="0"/>
        <v>30184.131120000002</v>
      </c>
      <c r="H105" s="3">
        <f t="shared" si="1"/>
        <v>0.180000000007567</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29161.58</v>
      </c>
      <c r="D106" s="2">
        <f>'PR-RAS'!E110</f>
        <v>31691.52</v>
      </c>
      <c r="E106" s="2">
        <v>0</v>
      </c>
      <c r="F106" s="2">
        <v>0</v>
      </c>
      <c r="G106" s="3">
        <f t="shared" si="0"/>
        <v>9717.1850999999988</v>
      </c>
      <c r="H106" s="3">
        <f t="shared" si="1"/>
        <v>0.89999999999781721</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149003.95000000001</v>
      </c>
      <c r="D107" s="2">
        <f>'PR-RAS'!E111</f>
        <v>151814.25</v>
      </c>
      <c r="E107" s="2">
        <v>0</v>
      </c>
      <c r="F107" s="2">
        <v>0</v>
      </c>
      <c r="G107" s="3">
        <f t="shared" si="0"/>
        <v>47979.039700000001</v>
      </c>
      <c r="H107" s="3">
        <f t="shared" si="1"/>
        <v>0.29999999998835847</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1323333.98</v>
      </c>
      <c r="D108" s="2">
        <f>'PR-RAS'!E112</f>
        <v>1176781.74</v>
      </c>
      <c r="E108" s="2">
        <v>0</v>
      </c>
      <c r="F108" s="2">
        <v>0</v>
      </c>
      <c r="G108" s="3">
        <f t="shared" si="0"/>
        <v>393428.02821999998</v>
      </c>
      <c r="H108" s="3">
        <f t="shared" si="1"/>
        <v>0.28000000002793968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1071045.77</v>
      </c>
      <c r="D113" s="2">
        <f>'PR-RAS'!E117</f>
        <v>1036042.19</v>
      </c>
      <c r="E113" s="2">
        <v>0</v>
      </c>
      <c r="F113" s="2">
        <v>0</v>
      </c>
      <c r="G113" s="3">
        <f t="shared" si="0"/>
        <v>352030.57679999998</v>
      </c>
      <c r="H113" s="3">
        <f t="shared" si="1"/>
        <v>0.41999999992549419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252288.21</v>
      </c>
      <c r="D114" s="2">
        <f>'PR-RAS'!E118</f>
        <v>140739.54999999999</v>
      </c>
      <c r="E114" s="2">
        <v>0</v>
      </c>
      <c r="F114" s="2">
        <v>0</v>
      </c>
      <c r="G114" s="3">
        <f t="shared" si="0"/>
        <v>60315.706029999994</v>
      </c>
      <c r="H114" s="3">
        <f t="shared" si="1"/>
        <v>0.66000000000349246</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15928066.48</v>
      </c>
      <c r="D116" s="2">
        <f>'PR-RAS'!E120</f>
        <v>16568647.029999999</v>
      </c>
      <c r="E116" s="2">
        <v>0</v>
      </c>
      <c r="F116" s="2">
        <v>0</v>
      </c>
      <c r="G116" s="3">
        <f t="shared" si="0"/>
        <v>5642516.4621000001</v>
      </c>
      <c r="H116" s="3">
        <f t="shared" si="1"/>
        <v>0.50999999977648258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279635.08</v>
      </c>
      <c r="D117" s="2">
        <f>'PR-RAS'!E121</f>
        <v>963974.16</v>
      </c>
      <c r="E117" s="2">
        <v>0</v>
      </c>
      <c r="F117" s="2">
        <v>0</v>
      </c>
      <c r="G117" s="3">
        <f t="shared" si="0"/>
        <v>256079.67439999999</v>
      </c>
      <c r="H117" s="3">
        <f t="shared" si="1"/>
        <v>0.24000000004889444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15648431.4</v>
      </c>
      <c r="D118" s="2">
        <f>'PR-RAS'!E122</f>
        <v>15604672.869999999</v>
      </c>
      <c r="E118" s="2">
        <v>0</v>
      </c>
      <c r="F118" s="2">
        <v>0</v>
      </c>
      <c r="G118" s="3">
        <f t="shared" si="0"/>
        <v>5482359.9253800008</v>
      </c>
      <c r="H118" s="3">
        <f t="shared" si="1"/>
        <v>0.5300000011920929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86289.42</v>
      </c>
      <c r="D121" s="2">
        <f>'PR-RAS'!E125</f>
        <v>112970.95</v>
      </c>
      <c r="E121" s="2">
        <v>0</v>
      </c>
      <c r="F121" s="2">
        <v>0</v>
      </c>
      <c r="G121" s="3">
        <f t="shared" si="0"/>
        <v>37467.758399999999</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86289.42</v>
      </c>
      <c r="D125" s="2">
        <f>'PR-RAS'!E129</f>
        <v>112970.95</v>
      </c>
      <c r="E125" s="2">
        <v>0</v>
      </c>
      <c r="F125" s="2">
        <v>0</v>
      </c>
      <c r="G125" s="3">
        <f t="shared" si="0"/>
        <v>38716.683680000002</v>
      </c>
      <c r="H125" s="3">
        <f t="shared" si="1"/>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25405</v>
      </c>
      <c r="D126" s="2">
        <f>'PR-RAS'!E130</f>
        <v>12858.5</v>
      </c>
      <c r="E126" s="2">
        <v>0</v>
      </c>
      <c r="F126" s="2">
        <v>0</v>
      </c>
      <c r="G126" s="3">
        <f t="shared" si="0"/>
        <v>6390.25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60884.42</v>
      </c>
      <c r="D127" s="2">
        <f>'PR-RAS'!E131</f>
        <v>100112.45</v>
      </c>
      <c r="E127" s="2">
        <v>0</v>
      </c>
      <c r="F127" s="2">
        <v>0</v>
      </c>
      <c r="G127" s="3">
        <f t="shared" si="0"/>
        <v>32899.774320000004</v>
      </c>
      <c r="H127" s="3">
        <f t="shared" si="1"/>
        <v>0.86999999999534339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2718694.79</v>
      </c>
      <c r="D136" s="2">
        <f>'PR-RAS'!E140</f>
        <v>1535887.81</v>
      </c>
      <c r="E136" s="2">
        <v>0</v>
      </c>
      <c r="F136" s="2">
        <v>0</v>
      </c>
      <c r="G136" s="3">
        <f t="shared" si="0"/>
        <v>781713.50535000011</v>
      </c>
      <c r="H136" s="3">
        <f t="shared" si="1"/>
        <v>0.39999999990686774</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436178.01</v>
      </c>
      <c r="D137" s="2">
        <f>'PR-RAS'!E141</f>
        <v>553176.69000000006</v>
      </c>
      <c r="E137" s="2">
        <v>0</v>
      </c>
      <c r="F137" s="2">
        <v>0</v>
      </c>
      <c r="G137" s="3">
        <f t="shared" si="0"/>
        <v>209784.26904000004</v>
      </c>
      <c r="H137" s="3">
        <f t="shared" si="1"/>
        <v>0.31999999994877726</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418237.2</v>
      </c>
      <c r="D142" s="2">
        <f>'PR-RAS'!E146</f>
        <v>530372.14</v>
      </c>
      <c r="E142" s="2">
        <v>0</v>
      </c>
      <c r="F142" s="2">
        <v>0</v>
      </c>
      <c r="G142" s="3">
        <f t="shared" si="0"/>
        <v>208536.38867999997</v>
      </c>
      <c r="H142" s="3">
        <f t="shared" si="1"/>
        <v>0.34000000002561137</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17940.810000000001</v>
      </c>
      <c r="D146" s="2">
        <f>'PR-RAS'!E150</f>
        <v>22804.55</v>
      </c>
      <c r="E146" s="2">
        <v>0</v>
      </c>
      <c r="F146" s="2">
        <v>0</v>
      </c>
      <c r="G146" s="3">
        <f t="shared" si="0"/>
        <v>9214.7369500000004</v>
      </c>
      <c r="H146" s="3">
        <f t="shared" si="1"/>
        <v>0.63999999999941792</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2282516.7799999998</v>
      </c>
      <c r="D147" s="2">
        <f>'PR-RAS'!E151</f>
        <v>982711.12</v>
      </c>
      <c r="E147" s="2">
        <v>0</v>
      </c>
      <c r="F147" s="2">
        <v>0</v>
      </c>
      <c r="G147" s="3">
        <f t="shared" si="0"/>
        <v>620199.09691999992</v>
      </c>
      <c r="H147" s="3">
        <f t="shared" si="1"/>
        <v>0.34000000020023435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114370444.82999998</v>
      </c>
      <c r="D148" s="2">
        <f>'PR-RAS'!E152</f>
        <v>136861021.54999998</v>
      </c>
      <c r="E148" s="2">
        <v>0</v>
      </c>
      <c r="F148" s="2">
        <v>0</v>
      </c>
      <c r="G148" s="3">
        <f t="shared" si="0"/>
        <v>57049595.72570999</v>
      </c>
      <c r="H148" s="3">
        <f t="shared" si="1"/>
        <v>0.62000003457069397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13772779.859999999</v>
      </c>
      <c r="D149" s="2">
        <f>'PR-RAS'!E153</f>
        <v>17169764.98</v>
      </c>
      <c r="E149" s="2">
        <v>0</v>
      </c>
      <c r="F149" s="2">
        <v>0</v>
      </c>
      <c r="G149" s="3">
        <f t="shared" si="0"/>
        <v>7120621.8533600001</v>
      </c>
      <c r="H149" s="3">
        <f t="shared" si="1"/>
        <v>0.16000000014901161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11336905.449999999</v>
      </c>
      <c r="D150" s="2">
        <f>'PR-RAS'!E154</f>
        <v>13790111.630000001</v>
      </c>
      <c r="E150" s="2">
        <v>0</v>
      </c>
      <c r="F150" s="2">
        <v>0</v>
      </c>
      <c r="G150" s="3">
        <f t="shared" si="0"/>
        <v>5798652.1777900001</v>
      </c>
      <c r="H150" s="3">
        <f t="shared" si="1"/>
        <v>0.81999999843537807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11262522.279999999</v>
      </c>
      <c r="D151" s="2">
        <f>'PR-RAS'!E155</f>
        <v>13699178.99</v>
      </c>
      <c r="E151" s="2">
        <v>0</v>
      </c>
      <c r="F151" s="2">
        <v>0</v>
      </c>
      <c r="G151" s="3">
        <f t="shared" si="0"/>
        <v>5799132.0389999999</v>
      </c>
      <c r="H151" s="3">
        <f t="shared" si="1"/>
        <v>0.28999999910593033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48.12</v>
      </c>
      <c r="D153" s="2">
        <f>'PR-RAS'!E157</f>
        <v>532.24</v>
      </c>
      <c r="E153" s="2">
        <v>0</v>
      </c>
      <c r="F153" s="2">
        <v>0</v>
      </c>
      <c r="G153" s="3">
        <f t="shared" si="0"/>
        <v>169.11519999999999</v>
      </c>
      <c r="H153" s="3">
        <f t="shared" si="1"/>
        <v>0.36000000000000654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74335.05</v>
      </c>
      <c r="D154" s="2">
        <f>'PR-RAS'!E158</f>
        <v>90400.4</v>
      </c>
      <c r="E154" s="2">
        <v>0</v>
      </c>
      <c r="F154" s="2">
        <v>0</v>
      </c>
      <c r="G154" s="3">
        <f t="shared" si="0"/>
        <v>39035.785049999999</v>
      </c>
      <c r="H154" s="3">
        <f t="shared" si="1"/>
        <v>0.44999999999708962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626358.23</v>
      </c>
      <c r="D155" s="2">
        <f>'PR-RAS'!E159</f>
        <v>1163696.49</v>
      </c>
      <c r="E155" s="2">
        <v>0</v>
      </c>
      <c r="F155" s="2">
        <v>0</v>
      </c>
      <c r="G155" s="3">
        <f t="shared" si="0"/>
        <v>454877.68634000001</v>
      </c>
      <c r="H155" s="3">
        <f t="shared" si="1"/>
        <v>0.71999999997206032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1809516.18</v>
      </c>
      <c r="D156" s="2">
        <f>'PR-RAS'!E160</f>
        <v>2215956.86</v>
      </c>
      <c r="E156" s="2">
        <v>0</v>
      </c>
      <c r="F156" s="2">
        <v>0</v>
      </c>
      <c r="G156" s="3">
        <f t="shared" si="0"/>
        <v>967421.63449999993</v>
      </c>
      <c r="H156" s="3">
        <f t="shared" si="1"/>
        <v>0.32000000006519258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1809516.18</v>
      </c>
      <c r="D158" s="2">
        <f>'PR-RAS'!E162</f>
        <v>2215956.86</v>
      </c>
      <c r="E158" s="2">
        <v>0</v>
      </c>
      <c r="F158" s="2">
        <v>0</v>
      </c>
      <c r="G158" s="3">
        <f t="shared" si="0"/>
        <v>979904.4942999999</v>
      </c>
      <c r="H158" s="3">
        <f t="shared" si="1"/>
        <v>0.32000000006519258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37262255.359999992</v>
      </c>
      <c r="D160" s="2">
        <f>'PR-RAS'!E164</f>
        <v>40665235.589999996</v>
      </c>
      <c r="E160" s="2">
        <v>0</v>
      </c>
      <c r="F160" s="2">
        <v>0</v>
      </c>
      <c r="G160" s="3">
        <f t="shared" si="0"/>
        <v>18856243.519859999</v>
      </c>
      <c r="H160" s="3">
        <f t="shared" si="1"/>
        <v>0.76999999582767487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356915.74000000005</v>
      </c>
      <c r="D161" s="2">
        <f>'PR-RAS'!E165</f>
        <v>424795.72999999992</v>
      </c>
      <c r="E161" s="2">
        <v>0</v>
      </c>
      <c r="F161" s="2">
        <v>0</v>
      </c>
      <c r="G161" s="3">
        <f t="shared" si="0"/>
        <v>193041.152</v>
      </c>
      <c r="H161" s="3">
        <f t="shared" si="1"/>
        <v>0.53000000002793968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66158.02</v>
      </c>
      <c r="D162" s="2">
        <f>'PR-RAS'!E166</f>
        <v>57120.909999999996</v>
      </c>
      <c r="E162" s="2">
        <v>0</v>
      </c>
      <c r="F162" s="2">
        <v>0</v>
      </c>
      <c r="G162" s="3">
        <f t="shared" si="0"/>
        <v>29044.374240000001</v>
      </c>
      <c r="H162" s="3">
        <f t="shared" si="1"/>
        <v>0.11000000000785803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271760.38</v>
      </c>
      <c r="D163" s="2">
        <f>'PR-RAS'!E167</f>
        <v>350934.66</v>
      </c>
      <c r="E163" s="2">
        <v>0</v>
      </c>
      <c r="F163" s="2">
        <v>0</v>
      </c>
      <c r="G163" s="3">
        <f t="shared" si="0"/>
        <v>157728.01139999999</v>
      </c>
      <c r="H163" s="3">
        <f t="shared" si="1"/>
        <v>0.72000000003026798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18997.34</v>
      </c>
      <c r="D164" s="2">
        <f>'PR-RAS'!E168</f>
        <v>16740.16</v>
      </c>
      <c r="E164" s="2">
        <v>0</v>
      </c>
      <c r="F164" s="2">
        <v>0</v>
      </c>
      <c r="G164" s="3">
        <f t="shared" si="0"/>
        <v>8553.8585800000001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2214123.7600000002</v>
      </c>
      <c r="D166" s="2">
        <f>'PR-RAS'!E170</f>
        <v>2186713</v>
      </c>
      <c r="E166" s="2">
        <v>0</v>
      </c>
      <c r="F166" s="2">
        <v>0</v>
      </c>
      <c r="G166" s="3">
        <f t="shared" si="0"/>
        <v>1086945.7104</v>
      </c>
      <c r="H166" s="3">
        <f t="shared" si="1"/>
        <v>0.23999999975785613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174448.83</v>
      </c>
      <c r="D167" s="2">
        <f>'PR-RAS'!E171</f>
        <v>181860.85</v>
      </c>
      <c r="E167" s="2">
        <v>0</v>
      </c>
      <c r="F167" s="2">
        <v>0</v>
      </c>
      <c r="G167" s="3">
        <f t="shared" si="0"/>
        <v>89336.307980000012</v>
      </c>
      <c r="H167" s="3">
        <f t="shared" si="1"/>
        <v>0.32000000000698492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2040.51</v>
      </c>
      <c r="D168" s="2">
        <f>'PR-RAS'!E172</f>
        <v>15</v>
      </c>
      <c r="E168" s="2">
        <v>0</v>
      </c>
      <c r="F168" s="2">
        <v>0</v>
      </c>
      <c r="G168" s="3">
        <f t="shared" si="0"/>
        <v>345.77517000000006</v>
      </c>
      <c r="H168" s="3">
        <f t="shared" si="1"/>
        <v>0.49000000000000909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1941484.57</v>
      </c>
      <c r="D169" s="2">
        <f>'PR-RAS'!E173</f>
        <v>1870096.12</v>
      </c>
      <c r="E169" s="2">
        <v>0</v>
      </c>
      <c r="F169" s="2">
        <v>0</v>
      </c>
      <c r="G169" s="3">
        <f t="shared" si="0"/>
        <v>954521.70408000017</v>
      </c>
      <c r="H169" s="3">
        <f t="shared" si="1"/>
        <v>0.55000000004656613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44856.81</v>
      </c>
      <c r="D170" s="2">
        <f>'PR-RAS'!E174</f>
        <v>45015.23</v>
      </c>
      <c r="E170" s="2">
        <v>0</v>
      </c>
      <c r="F170" s="2">
        <v>0</v>
      </c>
      <c r="G170" s="3">
        <f t="shared" si="0"/>
        <v>22795.948630000006</v>
      </c>
      <c r="H170" s="3">
        <f t="shared" si="1"/>
        <v>0.42000000000552973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25580.44</v>
      </c>
      <c r="D171" s="2">
        <f>'PR-RAS'!E175</f>
        <v>58961.86</v>
      </c>
      <c r="E171" s="2">
        <v>0</v>
      </c>
      <c r="F171" s="2">
        <v>0</v>
      </c>
      <c r="G171" s="3">
        <f t="shared" si="0"/>
        <v>24395.707200000001</v>
      </c>
      <c r="H171" s="3">
        <f t="shared" si="1"/>
        <v>0.57999999999810825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25712.6</v>
      </c>
      <c r="D173" s="2">
        <f>'PR-RAS'!E177</f>
        <v>30763.94</v>
      </c>
      <c r="E173" s="2">
        <v>0</v>
      </c>
      <c r="F173" s="2">
        <v>0</v>
      </c>
      <c r="G173" s="3">
        <f t="shared" si="0"/>
        <v>15005.362559999998</v>
      </c>
      <c r="H173" s="3">
        <f t="shared" si="1"/>
        <v>0.46000000000276486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32977481.159999996</v>
      </c>
      <c r="D174" s="2">
        <f>'PR-RAS'!E178</f>
        <v>35709393.469999999</v>
      </c>
      <c r="E174" s="2">
        <v>0</v>
      </c>
      <c r="F174" s="2">
        <v>0</v>
      </c>
      <c r="G174" s="3">
        <f t="shared" si="0"/>
        <v>18060554.381299999</v>
      </c>
      <c r="H174" s="3">
        <f t="shared" si="1"/>
        <v>0.62999999523162842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487311.65</v>
      </c>
      <c r="D175" s="2">
        <f>'PR-RAS'!E179</f>
        <v>663263.47000000009</v>
      </c>
      <c r="E175" s="2">
        <v>0</v>
      </c>
      <c r="F175" s="2">
        <v>0</v>
      </c>
      <c r="G175" s="3">
        <f t="shared" si="0"/>
        <v>315607.91466000001</v>
      </c>
      <c r="H175" s="3">
        <f t="shared" si="1"/>
        <v>0.82000000006519258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15426402.52</v>
      </c>
      <c r="D176" s="2">
        <f>'PR-RAS'!E180</f>
        <v>13914458.24</v>
      </c>
      <c r="E176" s="2">
        <v>0</v>
      </c>
      <c r="F176" s="2">
        <v>0</v>
      </c>
      <c r="G176" s="3">
        <f t="shared" si="0"/>
        <v>7569680.8249999993</v>
      </c>
      <c r="H176" s="3">
        <f t="shared" si="1"/>
        <v>0.72000000067055225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363723.19</v>
      </c>
      <c r="D177" s="2">
        <f>'PR-RAS'!E181</f>
        <v>362030.34</v>
      </c>
      <c r="E177" s="2">
        <v>0</v>
      </c>
      <c r="F177" s="2">
        <v>0</v>
      </c>
      <c r="G177" s="3">
        <f t="shared" si="0"/>
        <v>191449.96112000002</v>
      </c>
      <c r="H177" s="3">
        <f t="shared" si="1"/>
        <v>0.53000000002793968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4830440.4000000004</v>
      </c>
      <c r="D178" s="2">
        <f>'PR-RAS'!E182</f>
        <v>7418465.1600000001</v>
      </c>
      <c r="E178" s="2">
        <v>0</v>
      </c>
      <c r="F178" s="2">
        <v>0</v>
      </c>
      <c r="G178" s="3">
        <f t="shared" si="0"/>
        <v>3481124.6174399997</v>
      </c>
      <c r="H178" s="3">
        <f t="shared" si="1"/>
        <v>0.56000000052154064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2477248.4300000002</v>
      </c>
      <c r="D179" s="2">
        <f>'PR-RAS'!E183</f>
        <v>2576274.1800000002</v>
      </c>
      <c r="E179" s="2">
        <v>0</v>
      </c>
      <c r="F179" s="2">
        <v>0</v>
      </c>
      <c r="G179" s="3">
        <f t="shared" si="0"/>
        <v>1358103.82862</v>
      </c>
      <c r="H179" s="3">
        <f t="shared" si="1"/>
        <v>0.61000000033527613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180919.24</v>
      </c>
      <c r="D180" s="2">
        <f>'PR-RAS'!E184</f>
        <v>329962.61</v>
      </c>
      <c r="E180" s="2">
        <v>0</v>
      </c>
      <c r="F180" s="2">
        <v>0</v>
      </c>
      <c r="G180" s="3">
        <f t="shared" si="0"/>
        <v>150511.15833999999</v>
      </c>
      <c r="H180" s="3">
        <f t="shared" si="1"/>
        <v>0.63000000000465661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1361663.89</v>
      </c>
      <c r="D181" s="2">
        <f>'PR-RAS'!E185</f>
        <v>1571358.6500000001</v>
      </c>
      <c r="E181" s="2">
        <v>0</v>
      </c>
      <c r="F181" s="2">
        <v>0</v>
      </c>
      <c r="G181" s="3">
        <f t="shared" si="0"/>
        <v>810788.61420000007</v>
      </c>
      <c r="H181" s="3">
        <f t="shared" si="1"/>
        <v>0.4599999999627471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191260.22</v>
      </c>
      <c r="D182" s="2">
        <f>'PR-RAS'!E186</f>
        <v>762237.69000000006</v>
      </c>
      <c r="E182" s="2">
        <v>0</v>
      </c>
      <c r="F182" s="2">
        <v>0</v>
      </c>
      <c r="G182" s="3">
        <f t="shared" si="0"/>
        <v>310548.14360000001</v>
      </c>
      <c r="H182" s="3">
        <f t="shared" si="1"/>
        <v>0.52999999994062819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7658511.6200000001</v>
      </c>
      <c r="D183" s="2">
        <f>'PR-RAS'!E187</f>
        <v>8111343.1299999999</v>
      </c>
      <c r="E183" s="2">
        <v>0</v>
      </c>
      <c r="F183" s="2">
        <v>0</v>
      </c>
      <c r="G183" s="3">
        <f t="shared" si="0"/>
        <v>4346378.0141599998</v>
      </c>
      <c r="H183" s="3">
        <f t="shared" si="1"/>
        <v>0.50999999977648258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4402.33</v>
      </c>
      <c r="D184" s="2">
        <f>'PR-RAS'!E188</f>
        <v>2971.56</v>
      </c>
      <c r="E184" s="2">
        <v>0</v>
      </c>
      <c r="F184" s="2">
        <v>0</v>
      </c>
      <c r="G184" s="3">
        <f t="shared" si="0"/>
        <v>1893.2173500000001</v>
      </c>
      <c r="H184" s="3">
        <f t="shared" si="1"/>
        <v>0.76999999999998181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1709332.3699999999</v>
      </c>
      <c r="D190" s="2">
        <f>'PR-RAS'!E194</f>
        <v>2341361.83</v>
      </c>
      <c r="E190" s="2">
        <v>0</v>
      </c>
      <c r="F190" s="2">
        <v>0</v>
      </c>
      <c r="G190" s="3">
        <f t="shared" si="0"/>
        <v>1208098.5896700001</v>
      </c>
      <c r="H190" s="3">
        <f t="shared" si="1"/>
        <v>0.53999999980442226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330867.93</v>
      </c>
      <c r="D191" s="2">
        <f>'PR-RAS'!E195</f>
        <v>557501.39</v>
      </c>
      <c r="E191" s="2">
        <v>0</v>
      </c>
      <c r="F191" s="2">
        <v>0</v>
      </c>
      <c r="G191" s="3">
        <f t="shared" si="0"/>
        <v>274715.43489999999</v>
      </c>
      <c r="H191" s="3">
        <f t="shared" si="1"/>
        <v>0.46000000002095476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253997.17</v>
      </c>
      <c r="D192" s="2">
        <f>'PR-RAS'!E196</f>
        <v>300465.03000000003</v>
      </c>
      <c r="E192" s="2">
        <v>0</v>
      </c>
      <c r="F192" s="2">
        <v>0</v>
      </c>
      <c r="G192" s="3">
        <f t="shared" si="0"/>
        <v>163291.10093000002</v>
      </c>
      <c r="H192" s="3">
        <f t="shared" si="1"/>
        <v>0.20000000004074536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271186.96999999997</v>
      </c>
      <c r="D193" s="2">
        <f>'PR-RAS'!E197</f>
        <v>228385.90000000002</v>
      </c>
      <c r="E193" s="2">
        <v>0</v>
      </c>
      <c r="F193" s="2">
        <v>0</v>
      </c>
      <c r="G193" s="3">
        <f t="shared" si="0"/>
        <v>139768.08384000001</v>
      </c>
      <c r="H193" s="3">
        <f t="shared" si="1"/>
        <v>0.13000000000465661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37556.269999999997</v>
      </c>
      <c r="D194" s="2">
        <f>'PR-RAS'!E198</f>
        <v>42546.59</v>
      </c>
      <c r="E194" s="2">
        <v>0</v>
      </c>
      <c r="F194" s="2">
        <v>0</v>
      </c>
      <c r="G194" s="3">
        <f t="shared" si="0"/>
        <v>23671.343849999997</v>
      </c>
      <c r="H194" s="3">
        <f t="shared" si="1"/>
        <v>0.68000000000029104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308693.5</v>
      </c>
      <c r="D195" s="2">
        <f>'PR-RAS'!E199</f>
        <v>371224.86</v>
      </c>
      <c r="E195" s="2">
        <v>0</v>
      </c>
      <c r="F195" s="2">
        <v>0</v>
      </c>
      <c r="G195" s="3">
        <f t="shared" si="0"/>
        <v>203921.78468000001</v>
      </c>
      <c r="H195" s="3">
        <f t="shared" si="1"/>
        <v>0.64000000001396984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11569.26</v>
      </c>
      <c r="D196" s="2">
        <f>'PR-RAS'!E200</f>
        <v>8488.84</v>
      </c>
      <c r="E196" s="2">
        <v>0</v>
      </c>
      <c r="F196" s="2">
        <v>0</v>
      </c>
      <c r="G196" s="3">
        <f t="shared" si="0"/>
        <v>5566.6533000000009</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495461.27</v>
      </c>
      <c r="D197" s="2">
        <f>'PR-RAS'!E201</f>
        <v>832749.22</v>
      </c>
      <c r="E197" s="2">
        <v>0</v>
      </c>
      <c r="F197" s="2">
        <v>0</v>
      </c>
      <c r="G197" s="3">
        <f t="shared" si="0"/>
        <v>423548.10316</v>
      </c>
      <c r="H197" s="3">
        <f t="shared" si="1"/>
        <v>0.48999999999068677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1027640.1399999999</v>
      </c>
      <c r="D198" s="2">
        <f>'PR-RAS'!E202</f>
        <v>1032505.65</v>
      </c>
      <c r="E198" s="2">
        <v>0</v>
      </c>
      <c r="F198" s="2">
        <v>0</v>
      </c>
      <c r="G198" s="3">
        <f t="shared" si="0"/>
        <v>609252.33368000004</v>
      </c>
      <c r="H198" s="3">
        <f t="shared" si="1"/>
        <v>0.48999999987427145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909965.79999999993</v>
      </c>
      <c r="D204" s="2">
        <f>'PR-RAS'!E208</f>
        <v>727277.24</v>
      </c>
      <c r="E204" s="2">
        <v>0</v>
      </c>
      <c r="F204" s="2">
        <v>0</v>
      </c>
      <c r="G204" s="3">
        <f t="shared" si="0"/>
        <v>479997.61683999997</v>
      </c>
      <c r="H204" s="3">
        <f t="shared" si="1"/>
        <v>0.44000000006053597</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397260.3</v>
      </c>
      <c r="D207" s="2">
        <f>'PR-RAS'!E211</f>
        <v>367268.33</v>
      </c>
      <c r="E207" s="2">
        <v>0</v>
      </c>
      <c r="F207" s="2">
        <v>0</v>
      </c>
      <c r="G207" s="3">
        <f t="shared" si="0"/>
        <v>233150.17375999998</v>
      </c>
      <c r="H207" s="3">
        <f t="shared" si="1"/>
        <v>0.63000000000465661</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406236.92</v>
      </c>
      <c r="D209" s="2">
        <f>'PR-RAS'!E213</f>
        <v>265453.11</v>
      </c>
      <c r="E209" s="2">
        <v>0</v>
      </c>
      <c r="F209" s="2">
        <v>0</v>
      </c>
      <c r="G209" s="3">
        <f t="shared" si="0"/>
        <v>194925.77311999997</v>
      </c>
      <c r="H209" s="3">
        <f t="shared" si="1"/>
        <v>0.19000000000232831</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106468.58</v>
      </c>
      <c r="D211" s="2">
        <f>'PR-RAS'!E215</f>
        <v>94555.8</v>
      </c>
      <c r="E211" s="2">
        <v>0</v>
      </c>
      <c r="F211" s="2">
        <v>0</v>
      </c>
      <c r="G211" s="3">
        <f t="shared" si="0"/>
        <v>62071.837799999994</v>
      </c>
      <c r="H211" s="3">
        <f t="shared" si="1"/>
        <v>0.61999999999534339</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117674.34</v>
      </c>
      <c r="D212" s="2">
        <f>'PR-RAS'!E216</f>
        <v>305228.41000000003</v>
      </c>
      <c r="E212" s="2">
        <v>0</v>
      </c>
      <c r="F212" s="2">
        <v>0</v>
      </c>
      <c r="G212" s="3">
        <f t="shared" si="0"/>
        <v>153635.67475999999</v>
      </c>
      <c r="H212" s="3">
        <f t="shared" si="1"/>
        <v>0.75000000002910383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29941.93</v>
      </c>
      <c r="D213" s="2">
        <f>'PR-RAS'!E217</f>
        <v>28275.71</v>
      </c>
      <c r="E213" s="2">
        <v>0</v>
      </c>
      <c r="F213" s="2">
        <v>0</v>
      </c>
      <c r="G213" s="3">
        <f t="shared" si="0"/>
        <v>18336.590200000002</v>
      </c>
      <c r="H213" s="3">
        <f t="shared" si="1"/>
        <v>0.36000000000058208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29.73</v>
      </c>
      <c r="D214" s="2">
        <f>'PR-RAS'!E218</f>
        <v>0</v>
      </c>
      <c r="E214" s="2">
        <v>0</v>
      </c>
      <c r="F214" s="2">
        <v>0</v>
      </c>
      <c r="G214" s="3">
        <f t="shared" si="0"/>
        <v>6.33249</v>
      </c>
      <c r="H214" s="3">
        <f t="shared" si="1"/>
        <v>0.26999999999999957</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81976.78</v>
      </c>
      <c r="D215" s="2">
        <f>'PR-RAS'!E219</f>
        <v>275152.45</v>
      </c>
      <c r="E215" s="2">
        <v>0</v>
      </c>
      <c r="F215" s="2">
        <v>0</v>
      </c>
      <c r="G215" s="3">
        <f t="shared" si="0"/>
        <v>135308.27952000001</v>
      </c>
      <c r="H215" s="3">
        <f t="shared" si="1"/>
        <v>0.67000000001280569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5725.9</v>
      </c>
      <c r="D216" s="2">
        <f>'PR-RAS'!E220</f>
        <v>1800.25</v>
      </c>
      <c r="E216" s="2">
        <v>0</v>
      </c>
      <c r="F216" s="2">
        <v>0</v>
      </c>
      <c r="G216" s="3">
        <f t="shared" si="0"/>
        <v>2005.1759999999999</v>
      </c>
      <c r="H216" s="3">
        <f t="shared" si="1"/>
        <v>0.3500000000003638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5104091.37</v>
      </c>
      <c r="D217" s="2">
        <f>'PR-RAS'!E221</f>
        <v>7221485.5700000003</v>
      </c>
      <c r="E217" s="2">
        <v>0</v>
      </c>
      <c r="F217" s="2">
        <v>0</v>
      </c>
      <c r="G217" s="3">
        <f t="shared" si="0"/>
        <v>4222165.5021600006</v>
      </c>
      <c r="H217" s="3">
        <f t="shared" si="1"/>
        <v>0.79999999981373549</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4067009.95</v>
      </c>
      <c r="D218" s="2">
        <f>'PR-RAS'!E222</f>
        <v>5890215.1299999999</v>
      </c>
      <c r="E218" s="2">
        <v>0</v>
      </c>
      <c r="F218" s="2">
        <v>0</v>
      </c>
      <c r="G218" s="3">
        <f t="shared" si="0"/>
        <v>3438894.5255700001</v>
      </c>
      <c r="H218" s="3">
        <f t="shared" si="1"/>
        <v>0.17999999970197678</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4067009.95</v>
      </c>
      <c r="D220" s="2">
        <f>'PR-RAS'!E224</f>
        <v>5890215.1299999999</v>
      </c>
      <c r="E220" s="2">
        <v>0</v>
      </c>
      <c r="F220" s="2">
        <v>0</v>
      </c>
      <c r="G220" s="3">
        <f t="shared" si="0"/>
        <v>3470589.4059900003</v>
      </c>
      <c r="H220" s="3">
        <f t="shared" si="1"/>
        <v>0.17999999970197678</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1037081.4199999999</v>
      </c>
      <c r="D221" s="2">
        <f>'PR-RAS'!E225</f>
        <v>1331270.44</v>
      </c>
      <c r="E221" s="2">
        <v>0</v>
      </c>
      <c r="F221" s="2">
        <v>0</v>
      </c>
      <c r="G221" s="3">
        <f t="shared" si="0"/>
        <v>813916.90599999996</v>
      </c>
      <c r="H221" s="3">
        <f t="shared" si="1"/>
        <v>0.85999999986961484</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532343.96</v>
      </c>
      <c r="D223" s="2">
        <f>'PR-RAS'!E227</f>
        <v>897311.68</v>
      </c>
      <c r="E223" s="2">
        <v>0</v>
      </c>
      <c r="F223" s="2">
        <v>0</v>
      </c>
      <c r="G223" s="3">
        <f t="shared" si="0"/>
        <v>516586.74504000007</v>
      </c>
      <c r="H223" s="3">
        <f t="shared" si="1"/>
        <v>0.35999999998603016</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504737.46</v>
      </c>
      <c r="D224" s="2">
        <f>'PR-RAS'!E228</f>
        <v>433958.76</v>
      </c>
      <c r="E224" s="2">
        <v>0</v>
      </c>
      <c r="F224" s="2">
        <v>0</v>
      </c>
      <c r="G224" s="3">
        <f t="shared" si="0"/>
        <v>306102.06053999998</v>
      </c>
      <c r="H224" s="3">
        <f t="shared" si="1"/>
        <v>0.70000000001164153</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41223448.219999999</v>
      </c>
      <c r="D226" s="2">
        <f>'PR-RAS'!E230</f>
        <v>51151387.32</v>
      </c>
      <c r="E226" s="2">
        <v>0</v>
      </c>
      <c r="F226" s="2">
        <v>0</v>
      </c>
      <c r="G226" s="3">
        <f t="shared" si="0"/>
        <v>32293400.143500004</v>
      </c>
      <c r="H226" s="3">
        <f t="shared" si="1"/>
        <v>0.53999999910593033</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20088</v>
      </c>
      <c r="E227" s="2">
        <v>0</v>
      </c>
      <c r="F227" s="2">
        <v>0</v>
      </c>
      <c r="G227" s="3">
        <f t="shared" si="0"/>
        <v>9079.7759999999998</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20088</v>
      </c>
      <c r="E228" s="2">
        <v>0</v>
      </c>
      <c r="F228" s="2">
        <v>0</v>
      </c>
      <c r="G228" s="3">
        <f t="shared" si="0"/>
        <v>9119.9520000000011</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14323.3</v>
      </c>
      <c r="D233" s="2">
        <f>'PR-RAS'!E237</f>
        <v>24786.35</v>
      </c>
      <c r="E233" s="2">
        <v>0</v>
      </c>
      <c r="F233" s="2">
        <v>0</v>
      </c>
      <c r="G233" s="3">
        <f t="shared" si="0"/>
        <v>14823.872000000001</v>
      </c>
      <c r="H233" s="3">
        <f t="shared" si="1"/>
        <v>0.64999999999781721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14323.3</v>
      </c>
      <c r="D234" s="2">
        <f>'PR-RAS'!E238</f>
        <v>24786.35</v>
      </c>
      <c r="E234" s="2">
        <v>0</v>
      </c>
      <c r="F234" s="2">
        <v>0</v>
      </c>
      <c r="G234" s="3">
        <f t="shared" si="0"/>
        <v>14887.768</v>
      </c>
      <c r="H234" s="3">
        <f t="shared" si="1"/>
        <v>0.64999999999781721</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346234.77</v>
      </c>
      <c r="D242" s="2">
        <f>'PR-RAS'!E246</f>
        <v>499604.75</v>
      </c>
      <c r="E242" s="2">
        <v>0</v>
      </c>
      <c r="F242" s="2">
        <v>0</v>
      </c>
      <c r="G242" s="3">
        <f t="shared" si="0"/>
        <v>324252.06906999997</v>
      </c>
      <c r="H242" s="3">
        <f t="shared" si="1"/>
        <v>0.47999999998137355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346234.77</v>
      </c>
      <c r="D243" s="2">
        <f>'PR-RAS'!E247</f>
        <v>399604.75</v>
      </c>
      <c r="E243" s="2">
        <v>0</v>
      </c>
      <c r="F243" s="2">
        <v>0</v>
      </c>
      <c r="G243" s="3">
        <f t="shared" si="0"/>
        <v>277197.51334</v>
      </c>
      <c r="H243" s="3">
        <f t="shared" si="1"/>
        <v>0.47999999998137355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100000</v>
      </c>
      <c r="E244" s="2">
        <v>0</v>
      </c>
      <c r="F244" s="2">
        <v>0</v>
      </c>
      <c r="G244" s="3">
        <f t="shared" si="0"/>
        <v>48600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39629243.5</v>
      </c>
      <c r="D246" s="2">
        <f>'PR-RAS'!E250</f>
        <v>50594047.310000002</v>
      </c>
      <c r="E246" s="2">
        <v>0</v>
      </c>
      <c r="F246" s="2">
        <v>0</v>
      </c>
      <c r="G246" s="3">
        <f t="shared" si="0"/>
        <v>34500247.839400001</v>
      </c>
      <c r="H246" s="3">
        <f t="shared" si="1"/>
        <v>0.81000000238418579</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38015461.899999999</v>
      </c>
      <c r="D247" s="2">
        <f>'PR-RAS'!E251</f>
        <v>48588876.350000001</v>
      </c>
      <c r="E247" s="2">
        <v>0</v>
      </c>
      <c r="F247" s="2">
        <v>0</v>
      </c>
      <c r="G247" s="3">
        <f t="shared" si="0"/>
        <v>33257530.791599996</v>
      </c>
      <c r="H247" s="3">
        <f t="shared" si="1"/>
        <v>0.45000000298023224</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794730.88</v>
      </c>
      <c r="D248" s="2">
        <f>'PR-RAS'!E252</f>
        <v>1186123.24</v>
      </c>
      <c r="E248" s="2">
        <v>0</v>
      </c>
      <c r="F248" s="2">
        <v>0</v>
      </c>
      <c r="G248" s="3">
        <f t="shared" si="0"/>
        <v>782243.40791999991</v>
      </c>
      <c r="H248" s="3">
        <f t="shared" si="1"/>
        <v>0.35999999998603016</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819050.72</v>
      </c>
      <c r="D249" s="2">
        <f>'PR-RAS'!E253</f>
        <v>819047.72</v>
      </c>
      <c r="E249" s="2">
        <v>0</v>
      </c>
      <c r="F249" s="2">
        <v>0</v>
      </c>
      <c r="G249" s="3">
        <f t="shared" si="0"/>
        <v>609372.24768000003</v>
      </c>
      <c r="H249" s="3">
        <f t="shared" si="1"/>
        <v>0.56000000005587935</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1228374.54</v>
      </c>
      <c r="D250" s="2">
        <f>'PR-RAS'!E254</f>
        <v>0</v>
      </c>
      <c r="E250" s="2">
        <v>0</v>
      </c>
      <c r="F250" s="2">
        <v>0</v>
      </c>
      <c r="G250" s="3">
        <f t="shared" si="0"/>
        <v>305865.26046000002</v>
      </c>
      <c r="H250" s="3">
        <f t="shared" si="1"/>
        <v>0.4599999999627471</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1228374.54</v>
      </c>
      <c r="D252" s="2">
        <f>'PR-RAS'!E256</f>
        <v>0</v>
      </c>
      <c r="E252" s="2">
        <v>0</v>
      </c>
      <c r="F252" s="2">
        <v>0</v>
      </c>
      <c r="G252" s="3">
        <f t="shared" si="0"/>
        <v>308322.00954</v>
      </c>
      <c r="H252" s="3">
        <f t="shared" si="1"/>
        <v>0.4599999999627471</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5272.11</v>
      </c>
      <c r="D253" s="2">
        <f>'PR-RAS'!E257</f>
        <v>12860.91</v>
      </c>
      <c r="E253" s="2">
        <v>0</v>
      </c>
      <c r="F253" s="2">
        <v>0</v>
      </c>
      <c r="G253" s="3">
        <f t="shared" si="0"/>
        <v>7810.4703600000003</v>
      </c>
      <c r="H253" s="3">
        <f t="shared" si="1"/>
        <v>0.1999999999998181</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5272.11</v>
      </c>
      <c r="D254" s="2">
        <f>'PR-RAS'!E258</f>
        <v>12860.91</v>
      </c>
      <c r="E254" s="2">
        <v>0</v>
      </c>
      <c r="F254" s="2">
        <v>0</v>
      </c>
      <c r="G254" s="3">
        <f t="shared" si="0"/>
        <v>7841.4642899999999</v>
      </c>
      <c r="H254" s="3">
        <f t="shared" si="1"/>
        <v>0.1999999999998181</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4804440.09</v>
      </c>
      <c r="D258" s="2">
        <f>'PR-RAS'!E262</f>
        <v>7532171.5099999998</v>
      </c>
      <c r="E258" s="2">
        <v>0</v>
      </c>
      <c r="F258" s="2">
        <v>0</v>
      </c>
      <c r="G258" s="3">
        <f t="shared" si="0"/>
        <v>5106277.2592700003</v>
      </c>
      <c r="H258" s="3">
        <f t="shared" si="1"/>
        <v>0.58000000007450581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4804440.09</v>
      </c>
      <c r="D265" s="2">
        <f>'PR-RAS'!E269</f>
        <v>7532171.5099999998</v>
      </c>
      <c r="E265" s="2">
        <v>0</v>
      </c>
      <c r="F265" s="2">
        <v>0</v>
      </c>
      <c r="G265" s="3">
        <f t="shared" si="0"/>
        <v>5245358.7410399998</v>
      </c>
      <c r="H265" s="3">
        <f t="shared" si="1"/>
        <v>0.58000000007450581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2180130.35</v>
      </c>
      <c r="D266" s="2">
        <f>'PR-RAS'!E270</f>
        <v>3349161.59</v>
      </c>
      <c r="E266" s="2">
        <v>0</v>
      </c>
      <c r="F266" s="2">
        <v>0</v>
      </c>
      <c r="G266" s="3">
        <f t="shared" si="0"/>
        <v>2352790.1854499998</v>
      </c>
      <c r="H266" s="3">
        <f t="shared" si="1"/>
        <v>0.76000000024214387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2624309.7400000002</v>
      </c>
      <c r="D267" s="2">
        <f>'PR-RAS'!E271</f>
        <v>4183009.92</v>
      </c>
      <c r="E267" s="2">
        <v>0</v>
      </c>
      <c r="F267" s="2">
        <v>0</v>
      </c>
      <c r="G267" s="3">
        <f t="shared" si="0"/>
        <v>2923427.6682800003</v>
      </c>
      <c r="H267" s="3">
        <f t="shared" si="1"/>
        <v>0.33999999985098839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11175789.789999999</v>
      </c>
      <c r="D269" s="2">
        <f>'PR-RAS'!E273</f>
        <v>12088470.93</v>
      </c>
      <c r="E269" s="2">
        <v>0</v>
      </c>
      <c r="F269" s="2">
        <v>0</v>
      </c>
      <c r="G269" s="3">
        <f t="shared" si="0"/>
        <v>9474532.0822000001</v>
      </c>
      <c r="H269" s="3">
        <f t="shared" si="1"/>
        <v>0.2800000011920929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7702472.5099999998</v>
      </c>
      <c r="D270" s="2">
        <f>'PR-RAS'!E274</f>
        <v>8724372.9800000004</v>
      </c>
      <c r="E270" s="2">
        <v>0</v>
      </c>
      <c r="F270" s="2">
        <v>0</v>
      </c>
      <c r="G270" s="3">
        <f t="shared" si="0"/>
        <v>6765677.7684300002</v>
      </c>
      <c r="H270" s="3">
        <f t="shared" si="1"/>
        <v>0.50999999977648258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7545624.5</v>
      </c>
      <c r="D271" s="2">
        <f>'PR-RAS'!E275</f>
        <v>8520811.8900000006</v>
      </c>
      <c r="E271" s="2">
        <v>0</v>
      </c>
      <c r="F271" s="2">
        <v>0</v>
      </c>
      <c r="G271" s="3">
        <f t="shared" si="0"/>
        <v>6638557.035600001</v>
      </c>
      <c r="H271" s="3">
        <f t="shared" si="1"/>
        <v>0.60999999940395355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156848.01</v>
      </c>
      <c r="D273" s="2">
        <f>'PR-RAS'!E277</f>
        <v>203561.09</v>
      </c>
      <c r="E273" s="2">
        <v>0</v>
      </c>
      <c r="F273" s="2">
        <v>0</v>
      </c>
      <c r="G273" s="3">
        <f t="shared" si="0"/>
        <v>153399.89168</v>
      </c>
      <c r="H273" s="3">
        <f t="shared" si="1"/>
        <v>0.10000000000582077</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230272.13</v>
      </c>
      <c r="D274" s="2">
        <f>'PR-RAS'!E278</f>
        <v>159165.60999999999</v>
      </c>
      <c r="E274" s="2">
        <v>0</v>
      </c>
      <c r="F274" s="2">
        <v>0</v>
      </c>
      <c r="G274" s="3">
        <f t="shared" si="0"/>
        <v>149768.71455</v>
      </c>
      <c r="H274" s="3">
        <f t="shared" si="1"/>
        <v>0.52000000001862645</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13634.7</v>
      </c>
      <c r="D275" s="2">
        <f>'PR-RAS'!E279</f>
        <v>27300</v>
      </c>
      <c r="E275" s="2">
        <v>0</v>
      </c>
      <c r="F275" s="2">
        <v>0</v>
      </c>
      <c r="G275" s="3">
        <f t="shared" ref="G275:G528" si="12">(B275/1000)*(C275*1+D275*2)</f>
        <v>18696.307800000002</v>
      </c>
      <c r="H275" s="3">
        <f t="shared" ref="H275:H528" si="13">ABS(C275-ROUND(C275,0))+ABS(D275-ROUND(D275,0))</f>
        <v>0.2999999999992724</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216637.43</v>
      </c>
      <c r="D276" s="2">
        <f>'PR-RAS'!E280</f>
        <v>131865.60999999999</v>
      </c>
      <c r="E276" s="2">
        <v>0</v>
      </c>
      <c r="F276" s="2">
        <v>0</v>
      </c>
      <c r="G276" s="3">
        <f t="shared" si="12"/>
        <v>132101.37875</v>
      </c>
      <c r="H276" s="3">
        <f t="shared" si="13"/>
        <v>0.82000000000698492</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14880.46</v>
      </c>
      <c r="D279" s="2">
        <f>'PR-RAS'!E283</f>
        <v>90.62</v>
      </c>
      <c r="E279" s="2">
        <v>0</v>
      </c>
      <c r="F279" s="2">
        <v>0</v>
      </c>
      <c r="G279" s="3">
        <f t="shared" si="12"/>
        <v>4187.1526000000003</v>
      </c>
      <c r="H279" s="3">
        <f t="shared" si="13"/>
        <v>0.83999999999912234</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14880.46</v>
      </c>
      <c r="D280" s="2">
        <f>'PR-RAS'!E284</f>
        <v>90.62</v>
      </c>
      <c r="E280" s="2">
        <v>0</v>
      </c>
      <c r="F280" s="2">
        <v>0</v>
      </c>
      <c r="G280" s="3">
        <f t="shared" si="12"/>
        <v>4202.2142999999996</v>
      </c>
      <c r="H280" s="3">
        <f t="shared" si="13"/>
        <v>0.83999999999912234</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3228164.69</v>
      </c>
      <c r="D285" s="2">
        <f>'PR-RAS'!E289</f>
        <v>3204841.72</v>
      </c>
      <c r="E285" s="2">
        <v>0</v>
      </c>
      <c r="F285" s="2">
        <v>0</v>
      </c>
      <c r="G285" s="3">
        <f t="shared" si="12"/>
        <v>2737148.8689199998</v>
      </c>
      <c r="H285" s="3">
        <f t="shared" si="13"/>
        <v>0.58999999985098839</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3228164.69</v>
      </c>
      <c r="D286" s="2">
        <f>'PR-RAS'!E290</f>
        <v>3204841.72</v>
      </c>
      <c r="E286" s="2">
        <v>0</v>
      </c>
      <c r="F286" s="2">
        <v>0</v>
      </c>
      <c r="G286" s="3">
        <f t="shared" si="12"/>
        <v>2746786.7170500001</v>
      </c>
      <c r="H286" s="3">
        <f t="shared" si="13"/>
        <v>0.58999999985098839</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114370444.82999998</v>
      </c>
      <c r="D295" s="2">
        <f>'PR-RAS'!E299</f>
        <v>136861021.54999998</v>
      </c>
      <c r="E295" s="2">
        <v>0</v>
      </c>
      <c r="F295" s="2">
        <v>0</v>
      </c>
      <c r="G295" s="3">
        <f t="shared" si="12"/>
        <v>114099191.45141998</v>
      </c>
      <c r="H295" s="3">
        <f t="shared" si="13"/>
        <v>0.62000003457069397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23383784.590000004</v>
      </c>
      <c r="D296" s="2">
        <f>'PR-RAS'!E300</f>
        <v>10280589.159999996</v>
      </c>
      <c r="E296" s="2">
        <v>0</v>
      </c>
      <c r="F296" s="2">
        <v>0</v>
      </c>
      <c r="G296" s="3">
        <f t="shared" si="12"/>
        <v>12963764.058449998</v>
      </c>
      <c r="H296" s="3">
        <f t="shared" si="13"/>
        <v>0.56999999284744263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13819691.27</v>
      </c>
      <c r="D298" s="2">
        <f>'PR-RAS'!E302</f>
        <v>25376642.150000002</v>
      </c>
      <c r="E298" s="2">
        <v>0</v>
      </c>
      <c r="F298" s="2">
        <v>0</v>
      </c>
      <c r="G298" s="3">
        <f t="shared" si="12"/>
        <v>19178173.744290002</v>
      </c>
      <c r="H298" s="3">
        <f t="shared" si="13"/>
        <v>0.42000000178813934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9784885.4399999995</v>
      </c>
      <c r="D300" s="2">
        <f>'PR-RAS'!E304</f>
        <v>9044796.2200000007</v>
      </c>
      <c r="E300" s="2">
        <v>0</v>
      </c>
      <c r="F300" s="2">
        <v>0</v>
      </c>
      <c r="G300" s="3">
        <f t="shared" si="12"/>
        <v>8334468.8861200009</v>
      </c>
      <c r="H300" s="3">
        <f t="shared" si="13"/>
        <v>0.66000000014901161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5490679.8100000005</v>
      </c>
      <c r="D303" s="2">
        <f>'PR-RAS'!E308</f>
        <v>1284556.0299999998</v>
      </c>
      <c r="E303" s="2">
        <v>0</v>
      </c>
      <c r="F303" s="2">
        <v>0</v>
      </c>
      <c r="G303" s="3">
        <f t="shared" si="12"/>
        <v>2434057.1447399999</v>
      </c>
      <c r="H303" s="3">
        <f t="shared" si="13"/>
        <v>0.21999999927356839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2733211.99</v>
      </c>
      <c r="D304" s="2">
        <f>'PR-RAS'!E309</f>
        <v>745419.64999999991</v>
      </c>
      <c r="E304" s="2">
        <v>0</v>
      </c>
      <c r="F304" s="2">
        <v>0</v>
      </c>
      <c r="G304" s="3">
        <f t="shared" si="12"/>
        <v>1279887.5408699999</v>
      </c>
      <c r="H304" s="3">
        <f t="shared" si="13"/>
        <v>0.35999999986961484</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2699401.02</v>
      </c>
      <c r="D305" s="2">
        <f>'PR-RAS'!E310</f>
        <v>710426.08</v>
      </c>
      <c r="E305" s="2">
        <v>0</v>
      </c>
      <c r="F305" s="2">
        <v>0</v>
      </c>
      <c r="G305" s="3">
        <f t="shared" si="12"/>
        <v>1252556.9667199999</v>
      </c>
      <c r="H305" s="3">
        <f t="shared" si="13"/>
        <v>9.9999999976716936E-2</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2699401.02</v>
      </c>
      <c r="D306" s="2">
        <f>'PR-RAS'!E311</f>
        <v>710426.08</v>
      </c>
      <c r="E306" s="2">
        <v>0</v>
      </c>
      <c r="F306" s="2">
        <v>0</v>
      </c>
      <c r="G306" s="3">
        <f t="shared" si="12"/>
        <v>1256677.2198999999</v>
      </c>
      <c r="H306" s="3">
        <f t="shared" si="13"/>
        <v>9.9999999976716936E-2</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33810.97</v>
      </c>
      <c r="D309" s="2">
        <f>'PR-RAS'!E314</f>
        <v>34993.57</v>
      </c>
      <c r="E309" s="2">
        <v>0</v>
      </c>
      <c r="F309" s="2">
        <v>0</v>
      </c>
      <c r="G309" s="3">
        <f t="shared" si="12"/>
        <v>31969.817879999999</v>
      </c>
      <c r="H309" s="3">
        <f t="shared" si="13"/>
        <v>0.45999999999912689</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33810.97</v>
      </c>
      <c r="D313" s="2">
        <f>'PR-RAS'!E318</f>
        <v>34993.57</v>
      </c>
      <c r="E313" s="2">
        <v>0</v>
      </c>
      <c r="F313" s="2">
        <v>0</v>
      </c>
      <c r="G313" s="3">
        <f t="shared" si="12"/>
        <v>32385.010320000001</v>
      </c>
      <c r="H313" s="3">
        <f t="shared" si="13"/>
        <v>0.45999999999912689</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2757467.8200000003</v>
      </c>
      <c r="D316" s="2">
        <f>'PR-RAS'!E321</f>
        <v>539136.38</v>
      </c>
      <c r="E316" s="2">
        <v>0</v>
      </c>
      <c r="F316" s="2">
        <v>0</v>
      </c>
      <c r="G316" s="3">
        <f t="shared" si="12"/>
        <v>1208258.2827000001</v>
      </c>
      <c r="H316" s="3">
        <f t="shared" si="13"/>
        <v>0.55999999970663339</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2757426.12</v>
      </c>
      <c r="D317" s="2">
        <f>'PR-RAS'!E322</f>
        <v>539136.38</v>
      </c>
      <c r="E317" s="2">
        <v>0</v>
      </c>
      <c r="F317" s="2">
        <v>0</v>
      </c>
      <c r="G317" s="3">
        <f t="shared" si="12"/>
        <v>1212080.84608</v>
      </c>
      <c r="H317" s="3">
        <f t="shared" si="13"/>
        <v>0.50000000011641532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1574725.12</v>
      </c>
      <c r="D318" s="2">
        <f>'PR-RAS'!E323</f>
        <v>539136.38</v>
      </c>
      <c r="E318" s="2">
        <v>0</v>
      </c>
      <c r="F318" s="2">
        <v>0</v>
      </c>
      <c r="G318" s="3">
        <f t="shared" si="12"/>
        <v>841000.32796000002</v>
      </c>
      <c r="H318" s="3">
        <f t="shared" si="13"/>
        <v>0.50000000011641532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1182701</v>
      </c>
      <c r="D319" s="2">
        <f>'PR-RAS'!E324</f>
        <v>0</v>
      </c>
      <c r="E319" s="2">
        <v>0</v>
      </c>
      <c r="F319" s="2">
        <v>0</v>
      </c>
      <c r="G319" s="3">
        <f t="shared" si="12"/>
        <v>376098.91800000001</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41.7</v>
      </c>
      <c r="D322" s="2">
        <f>'PR-RAS'!E327</f>
        <v>0</v>
      </c>
      <c r="E322" s="2">
        <v>0</v>
      </c>
      <c r="F322" s="2">
        <v>0</v>
      </c>
      <c r="G322" s="3">
        <f t="shared" si="12"/>
        <v>13.385700000000002</v>
      </c>
      <c r="H322" s="3">
        <f t="shared" si="13"/>
        <v>0.29999999999999716</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41.7</v>
      </c>
      <c r="D323" s="2">
        <f>'PR-RAS'!E328</f>
        <v>0</v>
      </c>
      <c r="E323" s="2">
        <v>0</v>
      </c>
      <c r="F323" s="2">
        <v>0</v>
      </c>
      <c r="G323" s="3">
        <f t="shared" si="12"/>
        <v>13.4274</v>
      </c>
      <c r="H323" s="3">
        <f t="shared" si="13"/>
        <v>0.29999999999999716</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14148504.599999998</v>
      </c>
      <c r="D355" s="2">
        <f>'PR-RAS'!E360</f>
        <v>13910402.060000001</v>
      </c>
      <c r="E355" s="2">
        <v>0</v>
      </c>
      <c r="F355" s="2">
        <v>0</v>
      </c>
      <c r="G355" s="3">
        <f t="shared" si="12"/>
        <v>14857135.28688</v>
      </c>
      <c r="H355" s="3">
        <f t="shared" si="13"/>
        <v>0.46000000275671482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618889.80999999994</v>
      </c>
      <c r="D356" s="2">
        <f>'PR-RAS'!E361</f>
        <v>356946.89</v>
      </c>
      <c r="E356" s="2">
        <v>0</v>
      </c>
      <c r="F356" s="2">
        <v>0</v>
      </c>
      <c r="G356" s="3">
        <f t="shared" si="12"/>
        <v>473138.17444999993</v>
      </c>
      <c r="H356" s="3">
        <f t="shared" si="13"/>
        <v>0.30000000004656613</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150117.79</v>
      </c>
      <c r="D357" s="2">
        <f>'PR-RAS'!E362</f>
        <v>80590.179999999993</v>
      </c>
      <c r="E357" s="2">
        <v>0</v>
      </c>
      <c r="F357" s="2">
        <v>0</v>
      </c>
      <c r="G357" s="3">
        <f t="shared" si="12"/>
        <v>110822.14140000001</v>
      </c>
      <c r="H357" s="3">
        <f t="shared" si="13"/>
        <v>0.38999999998486601</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150117.79</v>
      </c>
      <c r="D358" s="2">
        <f>'PR-RAS'!E363</f>
        <v>80590.179999999993</v>
      </c>
      <c r="E358" s="2">
        <v>0</v>
      </c>
      <c r="F358" s="2">
        <v>0</v>
      </c>
      <c r="G358" s="3">
        <f t="shared" si="12"/>
        <v>111133.43955000001</v>
      </c>
      <c r="H358" s="3">
        <f t="shared" si="13"/>
        <v>0.38999999998486601</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468772.01999999996</v>
      </c>
      <c r="D361" s="2">
        <f>'PR-RAS'!E366</f>
        <v>276356.71000000002</v>
      </c>
      <c r="E361" s="2">
        <v>0</v>
      </c>
      <c r="F361" s="2">
        <v>0</v>
      </c>
      <c r="G361" s="3">
        <f t="shared" si="12"/>
        <v>367734.75839999999</v>
      </c>
      <c r="H361" s="3">
        <f t="shared" si="13"/>
        <v>0.30999999993946403</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468382.66</v>
      </c>
      <c r="D364" s="2">
        <f>'PR-RAS'!E369</f>
        <v>193017.67</v>
      </c>
      <c r="E364" s="2">
        <v>0</v>
      </c>
      <c r="F364" s="2">
        <v>0</v>
      </c>
      <c r="G364" s="3">
        <f t="shared" si="12"/>
        <v>310153.734</v>
      </c>
      <c r="H364" s="3">
        <f t="shared" si="13"/>
        <v>0.67000000001280569</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389.36</v>
      </c>
      <c r="D365" s="2">
        <f>'PR-RAS'!E370</f>
        <v>83339.039999999994</v>
      </c>
      <c r="E365" s="2">
        <v>0</v>
      </c>
      <c r="F365" s="2">
        <v>0</v>
      </c>
      <c r="G365" s="3">
        <f t="shared" si="12"/>
        <v>60812.548159999991</v>
      </c>
      <c r="H365" s="3">
        <f t="shared" si="13"/>
        <v>0.3999999999936108</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7702479.5399999991</v>
      </c>
      <c r="D368" s="2">
        <f>'PR-RAS'!E373</f>
        <v>7594958.0600000005</v>
      </c>
      <c r="E368" s="2">
        <v>0</v>
      </c>
      <c r="F368" s="2">
        <v>0</v>
      </c>
      <c r="G368" s="3">
        <f t="shared" si="12"/>
        <v>8401509.2072199993</v>
      </c>
      <c r="H368" s="3">
        <f t="shared" si="13"/>
        <v>0.52000000141561031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5325251.0299999993</v>
      </c>
      <c r="D369" s="2">
        <f>'PR-RAS'!E374</f>
        <v>4900204.57</v>
      </c>
      <c r="E369" s="2">
        <v>0</v>
      </c>
      <c r="F369" s="2">
        <v>0</v>
      </c>
      <c r="G369" s="3">
        <f t="shared" si="12"/>
        <v>5566242.9425599994</v>
      </c>
      <c r="H369" s="3">
        <f t="shared" si="13"/>
        <v>0.45999999903142452</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177378.94</v>
      </c>
      <c r="D370" s="2">
        <f>'PR-RAS'!E375</f>
        <v>21482.27</v>
      </c>
      <c r="E370" s="2">
        <v>0</v>
      </c>
      <c r="F370" s="2">
        <v>0</v>
      </c>
      <c r="G370" s="3">
        <f t="shared" si="12"/>
        <v>81306.744120000003</v>
      </c>
      <c r="H370" s="3">
        <f t="shared" si="13"/>
        <v>0.32999999999810825</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236178.21</v>
      </c>
      <c r="D371" s="2">
        <f>'PR-RAS'!E376</f>
        <v>99200</v>
      </c>
      <c r="E371" s="2">
        <v>0</v>
      </c>
      <c r="F371" s="2">
        <v>0</v>
      </c>
      <c r="G371" s="3">
        <f t="shared" si="12"/>
        <v>160793.93769999998</v>
      </c>
      <c r="H371" s="3">
        <f t="shared" si="13"/>
        <v>0.20999999999185093</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2718735.12</v>
      </c>
      <c r="D372" s="2">
        <f>'PR-RAS'!E377</f>
        <v>2769972.7</v>
      </c>
      <c r="E372" s="2">
        <v>0</v>
      </c>
      <c r="F372" s="2">
        <v>0</v>
      </c>
      <c r="G372" s="3">
        <f t="shared" si="12"/>
        <v>3063970.4729200001</v>
      </c>
      <c r="H372" s="3">
        <f t="shared" si="13"/>
        <v>0.41999999992549419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2192958.7599999998</v>
      </c>
      <c r="D373" s="2">
        <f>'PR-RAS'!E378</f>
        <v>2009549.6</v>
      </c>
      <c r="E373" s="2">
        <v>0</v>
      </c>
      <c r="F373" s="2">
        <v>0</v>
      </c>
      <c r="G373" s="3">
        <f t="shared" si="12"/>
        <v>2310885.5611200002</v>
      </c>
      <c r="H373" s="3">
        <f t="shared" si="13"/>
        <v>0.64000000013038516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1769802.2999999998</v>
      </c>
      <c r="D374" s="2">
        <f>'PR-RAS'!E379</f>
        <v>2003478.36</v>
      </c>
      <c r="E374" s="2">
        <v>0</v>
      </c>
      <c r="F374" s="2">
        <v>0</v>
      </c>
      <c r="G374" s="3">
        <f t="shared" si="12"/>
        <v>2154731.1144599998</v>
      </c>
      <c r="H374" s="3">
        <f t="shared" si="13"/>
        <v>0.65999999991618097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543910.59</v>
      </c>
      <c r="D375" s="2">
        <f>'PR-RAS'!E380</f>
        <v>422156.15</v>
      </c>
      <c r="E375" s="2">
        <v>0</v>
      </c>
      <c r="F375" s="2">
        <v>0</v>
      </c>
      <c r="G375" s="3">
        <f t="shared" si="12"/>
        <v>519195.36086000007</v>
      </c>
      <c r="H375" s="3">
        <f t="shared" si="13"/>
        <v>0.56000000005587935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67834.990000000005</v>
      </c>
      <c r="D376" s="2">
        <f>'PR-RAS'!E381</f>
        <v>496946.44</v>
      </c>
      <c r="E376" s="2">
        <v>0</v>
      </c>
      <c r="F376" s="2">
        <v>0</v>
      </c>
      <c r="G376" s="3">
        <f t="shared" si="12"/>
        <v>398147.95125000004</v>
      </c>
      <c r="H376" s="3">
        <f t="shared" si="13"/>
        <v>0.44999999999708962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102930.57</v>
      </c>
      <c r="D377" s="2">
        <f>'PR-RAS'!E382</f>
        <v>123925.6</v>
      </c>
      <c r="E377" s="2">
        <v>0</v>
      </c>
      <c r="F377" s="2">
        <v>0</v>
      </c>
      <c r="G377" s="3">
        <f t="shared" si="12"/>
        <v>131893.94552000001</v>
      </c>
      <c r="H377" s="3">
        <f t="shared" si="13"/>
        <v>0.82999999998719431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41733.57</v>
      </c>
      <c r="E378" s="2">
        <v>0</v>
      </c>
      <c r="F378" s="2">
        <v>0</v>
      </c>
      <c r="G378" s="3">
        <f t="shared" si="12"/>
        <v>31467.111779999999</v>
      </c>
      <c r="H378" s="3">
        <f t="shared" si="13"/>
        <v>0.43000000000029104</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813.77</v>
      </c>
      <c r="D379" s="2">
        <f>'PR-RAS'!E384</f>
        <v>0</v>
      </c>
      <c r="E379" s="2">
        <v>0</v>
      </c>
      <c r="F379" s="2">
        <v>0</v>
      </c>
      <c r="G379" s="3">
        <f t="shared" si="12"/>
        <v>307.60505999999998</v>
      </c>
      <c r="H379" s="3">
        <f t="shared" si="13"/>
        <v>0.23000000000001819</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51980.95</v>
      </c>
      <c r="D380" s="2">
        <f>'PR-RAS'!E385</f>
        <v>49480.61</v>
      </c>
      <c r="E380" s="2">
        <v>0</v>
      </c>
      <c r="F380" s="2">
        <v>0</v>
      </c>
      <c r="G380" s="3">
        <f t="shared" si="12"/>
        <v>57207.082429999995</v>
      </c>
      <c r="H380" s="3">
        <f t="shared" si="13"/>
        <v>0.44000000000232831</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1002331.43</v>
      </c>
      <c r="D381" s="2">
        <f>'PR-RAS'!E386</f>
        <v>869235.99</v>
      </c>
      <c r="E381" s="2">
        <v>0</v>
      </c>
      <c r="F381" s="2">
        <v>0</v>
      </c>
      <c r="G381" s="3">
        <f t="shared" si="12"/>
        <v>1041505.2958000001</v>
      </c>
      <c r="H381" s="3">
        <f t="shared" si="13"/>
        <v>0.44000000006053597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111537.63</v>
      </c>
      <c r="E383" s="2">
        <v>0</v>
      </c>
      <c r="F383" s="2">
        <v>0</v>
      </c>
      <c r="G383" s="3">
        <f t="shared" si="12"/>
        <v>85214.749320000003</v>
      </c>
      <c r="H383" s="3">
        <f t="shared" si="13"/>
        <v>0.36999999999534339</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111537.63</v>
      </c>
      <c r="E384" s="2">
        <v>0</v>
      </c>
      <c r="F384" s="2">
        <v>0</v>
      </c>
      <c r="G384" s="3">
        <f t="shared" si="12"/>
        <v>85437.82458</v>
      </c>
      <c r="H384" s="3">
        <f t="shared" si="13"/>
        <v>0.36999999999534339</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186034.75</v>
      </c>
      <c r="E388" s="2">
        <v>0</v>
      </c>
      <c r="F388" s="2">
        <v>0</v>
      </c>
      <c r="G388" s="3">
        <f t="shared" si="12"/>
        <v>143990.8965</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186034.75</v>
      </c>
      <c r="E392" s="2">
        <v>0</v>
      </c>
      <c r="F392" s="2">
        <v>0</v>
      </c>
      <c r="G392" s="3">
        <f t="shared" si="12"/>
        <v>145479.17449999999</v>
      </c>
      <c r="H392" s="3">
        <f t="shared" si="13"/>
        <v>0.25</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607426.21</v>
      </c>
      <c r="D396" s="2">
        <f>'PR-RAS'!E401</f>
        <v>393702.75</v>
      </c>
      <c r="E396" s="2">
        <v>0</v>
      </c>
      <c r="F396" s="2">
        <v>0</v>
      </c>
      <c r="G396" s="3">
        <f t="shared" si="12"/>
        <v>550958.52544999996</v>
      </c>
      <c r="H396" s="3">
        <f t="shared" si="13"/>
        <v>0.4599999999627471</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607426.21</v>
      </c>
      <c r="D400" s="2">
        <f>'PR-RAS'!E405</f>
        <v>393702.75</v>
      </c>
      <c r="E400" s="2">
        <v>0</v>
      </c>
      <c r="F400" s="2">
        <v>0</v>
      </c>
      <c r="G400" s="3">
        <f t="shared" si="12"/>
        <v>556537.85229000007</v>
      </c>
      <c r="H400" s="3">
        <f t="shared" si="13"/>
        <v>0.4599999999627471</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5827135.25</v>
      </c>
      <c r="D407" s="2">
        <f>'PR-RAS'!E412</f>
        <v>5958497.1100000003</v>
      </c>
      <c r="E407" s="2">
        <v>0</v>
      </c>
      <c r="F407" s="2">
        <v>0</v>
      </c>
      <c r="G407" s="3">
        <f t="shared" si="12"/>
        <v>7204116.56482</v>
      </c>
      <c r="H407" s="3">
        <f t="shared" si="13"/>
        <v>0.36000000033527613</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5822436.2400000002</v>
      </c>
      <c r="D408" s="2">
        <f>'PR-RAS'!E413</f>
        <v>5904516.6699999999</v>
      </c>
      <c r="E408" s="2">
        <v>0</v>
      </c>
      <c r="F408" s="2">
        <v>0</v>
      </c>
      <c r="G408" s="3">
        <f t="shared" si="12"/>
        <v>7176008.1190599985</v>
      </c>
      <c r="H408" s="3">
        <f t="shared" si="13"/>
        <v>0.57000000029802322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4699.01</v>
      </c>
      <c r="D409" s="2">
        <f>'PR-RAS'!E414</f>
        <v>9562.94</v>
      </c>
      <c r="E409" s="2">
        <v>0</v>
      </c>
      <c r="F409" s="2">
        <v>0</v>
      </c>
      <c r="G409" s="3">
        <f t="shared" si="12"/>
        <v>9720.5551199999991</v>
      </c>
      <c r="H409" s="3">
        <f t="shared" si="13"/>
        <v>6.9999999999708962E-2</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44417.5</v>
      </c>
      <c r="E411" s="2">
        <v>0</v>
      </c>
      <c r="F411" s="2">
        <v>0</v>
      </c>
      <c r="G411" s="3">
        <f t="shared" si="12"/>
        <v>36422.35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8657824.7899999972</v>
      </c>
      <c r="D413" s="2">
        <f>'PR-RAS'!E418</f>
        <v>12625846.030000001</v>
      </c>
      <c r="E413" s="2">
        <v>0</v>
      </c>
      <c r="F413" s="2">
        <v>0</v>
      </c>
      <c r="G413" s="3">
        <f t="shared" si="12"/>
        <v>13970720.942199999</v>
      </c>
      <c r="H413" s="3">
        <f t="shared" si="13"/>
        <v>0.24000000394880772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627044.79</v>
      </c>
      <c r="D414" s="2">
        <f>'PR-RAS'!E419</f>
        <v>3235491.83</v>
      </c>
      <c r="E414" s="2">
        <v>0</v>
      </c>
      <c r="F414" s="2">
        <v>0</v>
      </c>
      <c r="G414" s="3">
        <f t="shared" si="12"/>
        <v>2931485.7498499998</v>
      </c>
      <c r="H414" s="3">
        <f t="shared" si="13"/>
        <v>0.37999999988824129</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1508296.87</v>
      </c>
      <c r="D416" s="2">
        <f>'PR-RAS'!E421</f>
        <v>1001985.19</v>
      </c>
      <c r="E416" s="2">
        <v>0</v>
      </c>
      <c r="F416" s="2">
        <v>0</v>
      </c>
      <c r="G416" s="3">
        <f t="shared" si="12"/>
        <v>1457590.9087499999</v>
      </c>
      <c r="H416" s="3">
        <f t="shared" si="13"/>
        <v>0.31999999983236194</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143244909.22999999</v>
      </c>
      <c r="D417" s="2">
        <f>'PR-RAS'!E422</f>
        <v>148426166.73999998</v>
      </c>
      <c r="E417" s="2">
        <v>0</v>
      </c>
      <c r="F417" s="2">
        <v>0</v>
      </c>
      <c r="G417" s="3">
        <f t="shared" si="12"/>
        <v>183080452.96735996</v>
      </c>
      <c r="H417" s="3">
        <f t="shared" si="13"/>
        <v>0.49000000953674316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128518949.42999998</v>
      </c>
      <c r="D418" s="2">
        <f>'PR-RAS'!E423</f>
        <v>150771423.60999998</v>
      </c>
      <c r="E418" s="2">
        <v>0</v>
      </c>
      <c r="F418" s="2">
        <v>0</v>
      </c>
      <c r="G418" s="3">
        <f t="shared" si="12"/>
        <v>179335769.20304999</v>
      </c>
      <c r="H418" s="3">
        <f t="shared" si="13"/>
        <v>0.81999999284744263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14725959.800000012</v>
      </c>
      <c r="D419" s="2">
        <f>'PR-RAS'!E424</f>
        <v>0</v>
      </c>
      <c r="E419" s="2">
        <v>0</v>
      </c>
      <c r="F419" s="2">
        <v>0</v>
      </c>
      <c r="G419" s="3">
        <f t="shared" si="12"/>
        <v>6155451.1964000044</v>
      </c>
      <c r="H419" s="3">
        <f t="shared" si="13"/>
        <v>0.19999998807907104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2345256.8700000048</v>
      </c>
      <c r="E420" s="2">
        <v>0</v>
      </c>
      <c r="F420" s="2">
        <v>0</v>
      </c>
      <c r="G420" s="3">
        <f t="shared" si="12"/>
        <v>1965325.2570600039</v>
      </c>
      <c r="H420" s="3">
        <f t="shared" si="13"/>
        <v>0.12999999523162842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14446736.059999999</v>
      </c>
      <c r="D421" s="2">
        <f>'PR-RAS'!E426</f>
        <v>28612133.980000004</v>
      </c>
      <c r="E421" s="2">
        <v>0</v>
      </c>
      <c r="F421" s="2">
        <v>0</v>
      </c>
      <c r="G421" s="3">
        <f t="shared" si="12"/>
        <v>30101821.688400004</v>
      </c>
      <c r="H421" s="3">
        <f t="shared" si="13"/>
        <v>7.9999994486570358E-2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11293182.309999999</v>
      </c>
      <c r="D423" s="2">
        <f>'PR-RAS'!E428</f>
        <v>10046781.41</v>
      </c>
      <c r="E423" s="2">
        <v>0</v>
      </c>
      <c r="F423" s="2">
        <v>0</v>
      </c>
      <c r="G423" s="3">
        <f t="shared" si="12"/>
        <v>13245206.444859998</v>
      </c>
      <c r="H423" s="3">
        <f t="shared" si="13"/>
        <v>0.7199999988079071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281946.08999999997</v>
      </c>
      <c r="D424" s="2">
        <f>'PR-RAS'!E430</f>
        <v>124077.82</v>
      </c>
      <c r="E424" s="2">
        <v>0</v>
      </c>
      <c r="F424" s="2">
        <v>0</v>
      </c>
      <c r="G424" s="3">
        <f t="shared" si="12"/>
        <v>224233.03178999998</v>
      </c>
      <c r="H424" s="3">
        <f t="shared" si="13"/>
        <v>0.26999999996041879</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281946.08999999997</v>
      </c>
      <c r="D425" s="2">
        <f>'PR-RAS'!E431</f>
        <v>124077.82</v>
      </c>
      <c r="E425" s="2">
        <v>0</v>
      </c>
      <c r="F425" s="2">
        <v>0</v>
      </c>
      <c r="G425" s="3">
        <f t="shared" si="12"/>
        <v>224763.13351999997</v>
      </c>
      <c r="H425" s="3">
        <f t="shared" si="13"/>
        <v>0.26999999996041879</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126581.33</v>
      </c>
      <c r="D439" s="2">
        <f>'PR-RAS'!E445</f>
        <v>0</v>
      </c>
      <c r="E439" s="2">
        <v>0</v>
      </c>
      <c r="F439" s="2">
        <v>0</v>
      </c>
      <c r="G439" s="3">
        <f t="shared" si="12"/>
        <v>55442.622540000004</v>
      </c>
      <c r="H439" s="3">
        <f t="shared" si="13"/>
        <v>0.33000000000174623</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126581.33</v>
      </c>
      <c r="D440" s="2">
        <f>'PR-RAS'!E446</f>
        <v>0</v>
      </c>
      <c r="E440" s="2">
        <v>0</v>
      </c>
      <c r="F440" s="2">
        <v>0</v>
      </c>
      <c r="G440" s="3">
        <f t="shared" si="12"/>
        <v>55569.203869999998</v>
      </c>
      <c r="H440" s="3">
        <f t="shared" si="13"/>
        <v>0.33000000000174623</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27656.57</v>
      </c>
      <c r="D446" s="2">
        <f>'PR-RAS'!E452</f>
        <v>0</v>
      </c>
      <c r="E446" s="2">
        <v>0</v>
      </c>
      <c r="F446" s="2">
        <v>0</v>
      </c>
      <c r="G446" s="3">
        <f t="shared" si="12"/>
        <v>12307.173650000001</v>
      </c>
      <c r="H446" s="3">
        <f t="shared" si="13"/>
        <v>0.43000000000029104</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27656.57</v>
      </c>
      <c r="D447" s="2">
        <f>'PR-RAS'!E453</f>
        <v>0</v>
      </c>
      <c r="E447" s="2">
        <v>0</v>
      </c>
      <c r="F447" s="2">
        <v>0</v>
      </c>
      <c r="G447" s="3">
        <f t="shared" si="12"/>
        <v>12334.83022</v>
      </c>
      <c r="H447" s="3">
        <f t="shared" si="13"/>
        <v>0.43000000000029104</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127708.19</v>
      </c>
      <c r="D451" s="2">
        <f>'PR-RAS'!E457</f>
        <v>124077.82</v>
      </c>
      <c r="E451" s="2">
        <v>0</v>
      </c>
      <c r="F451" s="2">
        <v>0</v>
      </c>
      <c r="G451" s="3">
        <f t="shared" si="12"/>
        <v>169138.72350000002</v>
      </c>
      <c r="H451" s="3">
        <f t="shared" si="13"/>
        <v>0.36999999999534339</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127708.19</v>
      </c>
      <c r="D454" s="2">
        <f>'PR-RAS'!E460</f>
        <v>124077.82</v>
      </c>
      <c r="E454" s="2">
        <v>0</v>
      </c>
      <c r="F454" s="2">
        <v>0</v>
      </c>
      <c r="G454" s="3">
        <f t="shared" si="12"/>
        <v>170266.31499000001</v>
      </c>
      <c r="H454" s="3">
        <f t="shared" si="13"/>
        <v>0.36999999999534339</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3604089.3400000003</v>
      </c>
      <c r="D529" s="2">
        <f>'PR-RAS'!E535</f>
        <v>3848279.6999999997</v>
      </c>
      <c r="E529" s="2">
        <v>0</v>
      </c>
      <c r="F529" s="2">
        <v>0</v>
      </c>
      <c r="G529" s="3">
        <f t="shared" ref="G529:G836" si="14">(B529/1000)*(C529*1+D529*2)</f>
        <v>5966742.5347200008</v>
      </c>
      <c r="H529" s="3">
        <f t="shared" ref="H529:H836" si="15">ABS(C529-ROUND(C529,0))+ABS(D529-ROUND(D529,0))</f>
        <v>0.64000000059604645</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60000</v>
      </c>
      <c r="D530" s="2">
        <f>'PR-RAS'!E536</f>
        <v>0</v>
      </c>
      <c r="E530" s="2">
        <v>0</v>
      </c>
      <c r="F530" s="2">
        <v>0</v>
      </c>
      <c r="G530" s="3">
        <f t="shared" si="14"/>
        <v>31740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60000</v>
      </c>
      <c r="D544" s="2">
        <f>'PR-RAS'!E550</f>
        <v>0</v>
      </c>
      <c r="E544" s="2">
        <v>0</v>
      </c>
      <c r="F544" s="2">
        <v>0</v>
      </c>
      <c r="G544" s="3">
        <f t="shared" si="14"/>
        <v>32580.000000000004</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60000</v>
      </c>
      <c r="D545" s="2">
        <f>'PR-RAS'!E551</f>
        <v>0</v>
      </c>
      <c r="E545" s="2">
        <v>0</v>
      </c>
      <c r="F545" s="2">
        <v>0</v>
      </c>
      <c r="G545" s="3">
        <f t="shared" si="14"/>
        <v>32640.000000000004</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3544089.3400000003</v>
      </c>
      <c r="D591" s="2">
        <f>'PR-RAS'!E597</f>
        <v>3848279.6999999997</v>
      </c>
      <c r="E591" s="2">
        <v>0</v>
      </c>
      <c r="F591" s="2">
        <v>0</v>
      </c>
      <c r="G591" s="3">
        <f t="shared" si="14"/>
        <v>6631982.7566</v>
      </c>
      <c r="H591" s="3">
        <f t="shared" si="15"/>
        <v>0.64000000059604645</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901327.14</v>
      </c>
      <c r="D601" s="2">
        <f>'PR-RAS'!E607</f>
        <v>1109325.72</v>
      </c>
      <c r="E601" s="2">
        <v>0</v>
      </c>
      <c r="F601" s="2">
        <v>0</v>
      </c>
      <c r="G601" s="3">
        <f t="shared" si="14"/>
        <v>1871987.148</v>
      </c>
      <c r="H601" s="3">
        <f t="shared" si="15"/>
        <v>0.42000000004190952</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901327.14</v>
      </c>
      <c r="D602" s="2">
        <f>'PR-RAS'!E608</f>
        <v>1109325.72</v>
      </c>
      <c r="E602" s="2">
        <v>0</v>
      </c>
      <c r="F602" s="2">
        <v>0</v>
      </c>
      <c r="G602" s="3">
        <f t="shared" si="14"/>
        <v>1875107.1265799999</v>
      </c>
      <c r="H602" s="3">
        <f t="shared" si="15"/>
        <v>0.42000000004190952</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2310070.2000000002</v>
      </c>
      <c r="D603" s="2">
        <f>'PR-RAS'!E609</f>
        <v>2394349.2000000002</v>
      </c>
      <c r="E603" s="2">
        <v>0</v>
      </c>
      <c r="F603" s="2">
        <v>0</v>
      </c>
      <c r="G603" s="3">
        <f t="shared" si="14"/>
        <v>4273458.6972000003</v>
      </c>
      <c r="H603" s="3">
        <f t="shared" si="15"/>
        <v>0.40000000037252903</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2310070.2000000002</v>
      </c>
      <c r="D604" s="2">
        <f>'PR-RAS'!E610</f>
        <v>2394349.2000000002</v>
      </c>
      <c r="E604" s="2">
        <v>0</v>
      </c>
      <c r="F604" s="2">
        <v>0</v>
      </c>
      <c r="G604" s="3">
        <f t="shared" si="14"/>
        <v>4280557.4658000004</v>
      </c>
      <c r="H604" s="3">
        <f t="shared" si="15"/>
        <v>0.40000000037252903</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332692</v>
      </c>
      <c r="D615" s="2">
        <f>'PR-RAS'!E621</f>
        <v>344604.77999999997</v>
      </c>
      <c r="E615" s="2">
        <v>0</v>
      </c>
      <c r="F615" s="2">
        <v>0</v>
      </c>
      <c r="G615" s="3">
        <f t="shared" si="14"/>
        <v>627447.55783999991</v>
      </c>
      <c r="H615" s="3">
        <f t="shared" si="15"/>
        <v>0.22000000003026798</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98857.48</v>
      </c>
      <c r="D616" s="2">
        <f>'PR-RAS'!E622</f>
        <v>98857.48</v>
      </c>
      <c r="E616" s="2">
        <v>0</v>
      </c>
      <c r="F616" s="2">
        <v>0</v>
      </c>
      <c r="G616" s="3">
        <f t="shared" si="14"/>
        <v>182392.05059999999</v>
      </c>
      <c r="H616" s="3">
        <f t="shared" si="15"/>
        <v>0.95999999999185093</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233834.52</v>
      </c>
      <c r="D618" s="2">
        <f>'PR-RAS'!E624</f>
        <v>245747.3</v>
      </c>
      <c r="E618" s="2">
        <v>0</v>
      </c>
      <c r="F618" s="2">
        <v>0</v>
      </c>
      <c r="G618" s="3">
        <f t="shared" si="14"/>
        <v>447528.06703999999</v>
      </c>
      <c r="H618" s="3">
        <f t="shared" si="15"/>
        <v>0.77999999999883585</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3322143.2500000005</v>
      </c>
      <c r="D634" s="2">
        <f>'PR-RAS'!E640</f>
        <v>3724201.88</v>
      </c>
      <c r="E634" s="2">
        <v>0</v>
      </c>
      <c r="F634" s="2">
        <v>0</v>
      </c>
      <c r="G634" s="3">
        <f t="shared" si="14"/>
        <v>6817756.2573300004</v>
      </c>
      <c r="H634" s="3">
        <f t="shared" si="15"/>
        <v>0.37000000057742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2720817.18</v>
      </c>
      <c r="D635" s="2">
        <f>'PR-RAS'!E641</f>
        <v>5970.68</v>
      </c>
      <c r="E635" s="2">
        <v>0</v>
      </c>
      <c r="F635" s="2">
        <v>0</v>
      </c>
      <c r="G635" s="3">
        <f t="shared" si="14"/>
        <v>1732568.9143600001</v>
      </c>
      <c r="H635" s="3">
        <f t="shared" si="15"/>
        <v>0.50000000016734703</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143526855.31999999</v>
      </c>
      <c r="D637" s="2">
        <f>'PR-RAS'!E643</f>
        <v>148550244.55999997</v>
      </c>
      <c r="E637" s="2">
        <v>0</v>
      </c>
      <c r="F637" s="2">
        <v>0</v>
      </c>
      <c r="G637" s="3">
        <f t="shared" si="14"/>
        <v>280238991.06383997</v>
      </c>
      <c r="H637" s="3">
        <f t="shared" si="15"/>
        <v>0.76000002026557922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132123038.76999998</v>
      </c>
      <c r="D638" s="2">
        <f>'PR-RAS'!E644</f>
        <v>154619703.30999997</v>
      </c>
      <c r="E638" s="2">
        <v>0</v>
      </c>
      <c r="F638" s="2">
        <v>0</v>
      </c>
      <c r="G638" s="3">
        <f t="shared" si="14"/>
        <v>281147877.71342993</v>
      </c>
      <c r="H638" s="3">
        <f t="shared" si="15"/>
        <v>0.53999999165534973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11403816.550000012</v>
      </c>
      <c r="D639" s="2">
        <f>'PR-RAS'!E645</f>
        <v>0</v>
      </c>
      <c r="E639" s="2">
        <v>0</v>
      </c>
      <c r="F639" s="2">
        <v>0</v>
      </c>
      <c r="G639" s="3">
        <f t="shared" si="14"/>
        <v>7275634.9589000074</v>
      </c>
      <c r="H639" s="3">
        <f t="shared" si="15"/>
        <v>0.44999998807907104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6069458.75</v>
      </c>
      <c r="E640" s="2">
        <v>0</v>
      </c>
      <c r="F640" s="2">
        <v>0</v>
      </c>
      <c r="G640" s="3">
        <f t="shared" si="14"/>
        <v>7756768.2824999997</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17167553.239999998</v>
      </c>
      <c r="D641" s="2">
        <f>'PR-RAS'!E647</f>
        <v>28618104.660000004</v>
      </c>
      <c r="E641" s="2">
        <v>0</v>
      </c>
      <c r="F641" s="2">
        <v>0</v>
      </c>
      <c r="G641" s="3">
        <f t="shared" si="14"/>
        <v>47618408.038400002</v>
      </c>
      <c r="H641" s="3">
        <f t="shared" si="15"/>
        <v>0.57999999448657036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28571369.79000001</v>
      </c>
      <c r="D643" s="2">
        <f>'PR-RAS'!E649</f>
        <v>22548645.910000004</v>
      </c>
      <c r="E643" s="2">
        <v>0</v>
      </c>
      <c r="F643" s="2">
        <v>0</v>
      </c>
      <c r="G643" s="3">
        <f t="shared" si="14"/>
        <v>47295280.753620014</v>
      </c>
      <c r="H643" s="3">
        <f t="shared" si="15"/>
        <v>0.29999998584389687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810667.71</v>
      </c>
      <c r="D645" s="2">
        <f>'PR-RAS'!E651</f>
        <v>653489.56000000006</v>
      </c>
      <c r="E645" s="2">
        <v>0</v>
      </c>
      <c r="F645" s="2">
        <v>0</v>
      </c>
      <c r="G645" s="3">
        <f t="shared" si="14"/>
        <v>1363764.5585200002</v>
      </c>
      <c r="H645" s="3">
        <f t="shared" si="15"/>
        <v>0.72999999998137355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37976833.890000001</v>
      </c>
      <c r="D646" s="2">
        <f>'PR-RAS'!E653</f>
        <v>47898098.020000003</v>
      </c>
      <c r="E646" s="2">
        <v>0</v>
      </c>
      <c r="F646" s="2">
        <v>0</v>
      </c>
      <c r="G646" s="3">
        <f t="shared" si="14"/>
        <v>86283604.304850012</v>
      </c>
      <c r="H646" s="3">
        <f t="shared" si="15"/>
        <v>0.13000000268220901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200898598.40000001</v>
      </c>
      <c r="D647" s="2">
        <f>'PR-RAS'!E654</f>
        <v>230428791.47999999</v>
      </c>
      <c r="E647" s="2">
        <v>0</v>
      </c>
      <c r="F647" s="2">
        <v>0</v>
      </c>
      <c r="G647" s="3">
        <f t="shared" si="14"/>
        <v>427494493.15856004</v>
      </c>
      <c r="H647" s="3">
        <f t="shared" si="15"/>
        <v>0.87999999523162842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190977334.26999998</v>
      </c>
      <c r="D648" s="2">
        <f>'PR-RAS'!E655</f>
        <v>234800497.08000001</v>
      </c>
      <c r="E648" s="2">
        <v>0</v>
      </c>
      <c r="F648" s="2">
        <v>0</v>
      </c>
      <c r="G648" s="3">
        <f t="shared" si="14"/>
        <v>427394178.49421006</v>
      </c>
      <c r="H648" s="3">
        <f t="shared" si="15"/>
        <v>0.34999999403953552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47898098.020000041</v>
      </c>
      <c r="D649" s="2">
        <f>'PR-RAS'!E656</f>
        <v>43526392.419999987</v>
      </c>
      <c r="E649" s="2">
        <v>0</v>
      </c>
      <c r="F649" s="2">
        <v>0</v>
      </c>
      <c r="G649" s="3">
        <f t="shared" si="14"/>
        <v>87448172.093280017</v>
      </c>
      <c r="H649" s="3">
        <f t="shared" si="15"/>
        <v>0.4400000274181366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458</v>
      </c>
      <c r="D650" s="2">
        <f>'PR-RAS'!E657</f>
        <v>490</v>
      </c>
      <c r="E650" s="2">
        <v>0</v>
      </c>
      <c r="F650" s="2">
        <v>0</v>
      </c>
      <c r="G650" s="3">
        <f t="shared" si="14"/>
        <v>933.26200000000006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458</v>
      </c>
      <c r="D652" s="2">
        <f>'PR-RAS'!E659</f>
        <v>490</v>
      </c>
      <c r="E652" s="2">
        <v>0</v>
      </c>
      <c r="F652" s="2">
        <v>0</v>
      </c>
      <c r="G652" s="3">
        <f t="shared" si="14"/>
        <v>936.13800000000003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3281500.82</v>
      </c>
      <c r="D654" s="2">
        <f>'PR-RAS'!E661</f>
        <v>3742705.33</v>
      </c>
      <c r="E654" s="2">
        <v>0</v>
      </c>
      <c r="F654" s="2">
        <v>0</v>
      </c>
      <c r="G654" s="3">
        <f t="shared" si="14"/>
        <v>7030793.196440001</v>
      </c>
      <c r="H654" s="3">
        <f t="shared" si="15"/>
        <v>0.51000000024214387</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759426.55</v>
      </c>
      <c r="E656" s="2">
        <v>0</v>
      </c>
      <c r="F656" s="2">
        <v>0</v>
      </c>
      <c r="G656" s="3">
        <f t="shared" ref="G656:G657" si="16">(B656/1000)*(C656*1+D656*2)</f>
        <v>994848.78050000011</v>
      </c>
      <c r="H656" s="3">
        <f t="shared" ref="H656:H657" si="17">ABS(C656-ROUND(C656,0))+ABS(D656-ROUND(D656,0))</f>
        <v>0.44999999995343387</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7705524.75</v>
      </c>
      <c r="D657" s="2">
        <f>'PR-RAS'!E664</f>
        <v>6951149.3700000001</v>
      </c>
      <c r="E657" s="2">
        <v>0</v>
      </c>
      <c r="F657" s="2">
        <v>0</v>
      </c>
      <c r="G657" s="3">
        <f t="shared" si="16"/>
        <v>14174732.209440002</v>
      </c>
      <c r="H657" s="3">
        <f t="shared" si="17"/>
        <v>0.62000000011175871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1795.53</v>
      </c>
      <c r="D660" s="2">
        <f>'PR-RAS'!E667</f>
        <v>55.5</v>
      </c>
      <c r="E660" s="2">
        <v>0</v>
      </c>
      <c r="F660" s="2">
        <v>0</v>
      </c>
      <c r="G660" s="3">
        <f t="shared" si="14"/>
        <v>1256.40327</v>
      </c>
      <c r="H660" s="3">
        <f t="shared" si="15"/>
        <v>0.97000000000002728</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1026240.94</v>
      </c>
      <c r="D662" s="2">
        <f>'PR-RAS'!E669</f>
        <v>1049274.05</v>
      </c>
      <c r="E662" s="2">
        <v>0</v>
      </c>
      <c r="F662" s="2">
        <v>0</v>
      </c>
      <c r="G662" s="3">
        <f t="shared" si="14"/>
        <v>2065485.55544</v>
      </c>
      <c r="H662" s="3">
        <f t="shared" si="15"/>
        <v>0.11000000010244548</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47965</v>
      </c>
      <c r="D663" s="2">
        <f>'PR-RAS'!E670</f>
        <v>152194.21</v>
      </c>
      <c r="E663" s="2">
        <v>0</v>
      </c>
      <c r="F663" s="2">
        <v>0</v>
      </c>
      <c r="G663" s="3">
        <f t="shared" si="14"/>
        <v>233257.96403999999</v>
      </c>
      <c r="H663" s="3">
        <f t="shared" si="15"/>
        <v>0.20999999999185093</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2509.65</v>
      </c>
      <c r="D664" s="2">
        <f>'PR-RAS'!E671</f>
        <v>95789.54</v>
      </c>
      <c r="E664" s="2">
        <v>0</v>
      </c>
      <c r="F664" s="2">
        <v>0</v>
      </c>
      <c r="G664" s="3">
        <f t="shared" si="14"/>
        <v>128680.82798999999</v>
      </c>
      <c r="H664" s="3">
        <f t="shared" si="15"/>
        <v>0.81000000000631189</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3830.41</v>
      </c>
      <c r="D665" s="2">
        <f>'PR-RAS'!E672</f>
        <v>125668.2</v>
      </c>
      <c r="E665" s="2">
        <v>0</v>
      </c>
      <c r="F665" s="2">
        <v>0</v>
      </c>
      <c r="G665" s="3">
        <f t="shared" si="14"/>
        <v>169430.76184000002</v>
      </c>
      <c r="H665" s="3">
        <f t="shared" si="15"/>
        <v>0.6099999999969441</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792625.62</v>
      </c>
      <c r="D666" s="2">
        <f>'PR-RAS'!E673</f>
        <v>119680</v>
      </c>
      <c r="E666" s="2">
        <v>0</v>
      </c>
      <c r="F666" s="2">
        <v>0</v>
      </c>
      <c r="G666" s="3">
        <f t="shared" si="14"/>
        <v>686270.43729999999</v>
      </c>
      <c r="H666" s="3">
        <f t="shared" si="15"/>
        <v>0.38000000000465661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552590.86</v>
      </c>
      <c r="D667" s="2">
        <f>'PR-RAS'!E674</f>
        <v>30000</v>
      </c>
      <c r="E667" s="2">
        <v>0</v>
      </c>
      <c r="F667" s="2">
        <v>0</v>
      </c>
      <c r="G667" s="3">
        <f t="shared" si="14"/>
        <v>407985.51276000001</v>
      </c>
      <c r="H667" s="3">
        <f t="shared" si="15"/>
        <v>0.14000000001396984</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283.26</v>
      </c>
      <c r="D670" s="2">
        <f>'PR-RAS'!E677</f>
        <v>854.14</v>
      </c>
      <c r="E670" s="2">
        <v>0</v>
      </c>
      <c r="F670" s="2">
        <v>0</v>
      </c>
      <c r="G670" s="3">
        <f t="shared" si="14"/>
        <v>1332.3402599999999</v>
      </c>
      <c r="H670" s="3">
        <f t="shared" si="15"/>
        <v>0.39999999999997726</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57974.86</v>
      </c>
      <c r="E671" s="2">
        <v>0</v>
      </c>
      <c r="F671" s="2">
        <v>0</v>
      </c>
      <c r="G671" s="3">
        <f t="shared" si="14"/>
        <v>77686.31240000001</v>
      </c>
      <c r="H671" s="3">
        <f t="shared" si="15"/>
        <v>0.13999999999941792</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841954.62</v>
      </c>
      <c r="D672" s="2">
        <f>'PR-RAS'!E679</f>
        <v>884747.95</v>
      </c>
      <c r="E672" s="2">
        <v>0</v>
      </c>
      <c r="F672" s="2">
        <v>0</v>
      </c>
      <c r="G672" s="3">
        <f t="shared" si="14"/>
        <v>1752283.2989200002</v>
      </c>
      <c r="H672" s="3">
        <f t="shared" si="15"/>
        <v>0.43000000005122274</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234795.7</v>
      </c>
      <c r="D695" s="2">
        <f>'PR-RAS'!E702</f>
        <v>360345.97</v>
      </c>
      <c r="E695" s="2">
        <v>0</v>
      </c>
      <c r="F695" s="2">
        <v>0</v>
      </c>
      <c r="G695" s="3">
        <f t="shared" si="14"/>
        <v>663108.42215999984</v>
      </c>
      <c r="H695" s="3">
        <f t="shared" si="15"/>
        <v>0.33000000001629815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2773614.56</v>
      </c>
      <c r="D699" s="2">
        <f>'PR-RAS'!E706</f>
        <v>887589.44</v>
      </c>
      <c r="E699" s="2">
        <v>0</v>
      </c>
      <c r="F699" s="2">
        <v>0</v>
      </c>
      <c r="G699" s="3">
        <f t="shared" si="14"/>
        <v>3175057.8211199995</v>
      </c>
      <c r="H699" s="3">
        <f t="shared" si="15"/>
        <v>0.87999999988824129</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1270752.28</v>
      </c>
      <c r="D705" s="2">
        <f>'PR-RAS'!E712</f>
        <v>1272172.95</v>
      </c>
      <c r="E705" s="2">
        <v>0</v>
      </c>
      <c r="F705" s="2">
        <v>0</v>
      </c>
      <c r="G705" s="3">
        <f t="shared" si="20"/>
        <v>2685829.1187199997</v>
      </c>
      <c r="H705" s="3">
        <f t="shared" si="21"/>
        <v>0.33000000007450581</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149003.95000000001</v>
      </c>
      <c r="D715" s="2">
        <f>'PR-RAS'!E722</f>
        <v>151814.25</v>
      </c>
      <c r="E715" s="2">
        <v>0</v>
      </c>
      <c r="F715" s="2">
        <v>0</v>
      </c>
      <c r="G715" s="3">
        <f t="shared" ref="G715:G716" si="22">(B715/1000)*(C715*1+D715*2)</f>
        <v>323179.56929999997</v>
      </c>
      <c r="H715" s="3">
        <f t="shared" ref="H715:H716" si="23">ABS(C715-ROUND(C715,0))+ABS(D715-ROUND(D715,0))</f>
        <v>0.29999999998835847</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345056.74</v>
      </c>
      <c r="D717" s="2">
        <f>'PR-RAS'!E724</f>
        <v>308223.32</v>
      </c>
      <c r="E717" s="2">
        <v>0</v>
      </c>
      <c r="F717" s="2">
        <v>0</v>
      </c>
      <c r="G717" s="3">
        <f t="shared" si="14"/>
        <v>688436.42007999995</v>
      </c>
      <c r="H717" s="3">
        <f t="shared" si="15"/>
        <v>0.58000000001629815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89817.98</v>
      </c>
      <c r="D719" s="2">
        <f>'PR-RAS'!E726</f>
        <v>105857.26</v>
      </c>
      <c r="E719" s="2">
        <v>0</v>
      </c>
      <c r="F719" s="2">
        <v>0</v>
      </c>
      <c r="G719" s="3">
        <f t="shared" si="14"/>
        <v>216500.33499999999</v>
      </c>
      <c r="H719" s="3">
        <f t="shared" si="15"/>
        <v>0.27999999999883585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26875.599999999999</v>
      </c>
      <c r="D725" s="2">
        <f>'PR-RAS'!E732</f>
        <v>117236.73</v>
      </c>
      <c r="E725" s="2">
        <v>0</v>
      </c>
      <c r="F725" s="2">
        <v>0</v>
      </c>
      <c r="G725" s="3">
        <f t="shared" si="14"/>
        <v>189216.71943999999</v>
      </c>
      <c r="H725" s="3">
        <f t="shared" si="15"/>
        <v>0.67000000000552973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54375.6</v>
      </c>
      <c r="D726" s="2">
        <f>'PR-RAS'!E733</f>
        <v>52985.16</v>
      </c>
      <c r="E726" s="2">
        <v>0</v>
      </c>
      <c r="F726" s="2">
        <v>0</v>
      </c>
      <c r="G726" s="3">
        <f t="shared" si="14"/>
        <v>116250.792</v>
      </c>
      <c r="H726" s="3">
        <f t="shared" si="15"/>
        <v>0.56000000000494765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271130.5</v>
      </c>
      <c r="D727" s="2">
        <f>'PR-RAS'!E734</f>
        <v>350850.05</v>
      </c>
      <c r="E727" s="2">
        <v>0</v>
      </c>
      <c r="F727" s="2">
        <v>0</v>
      </c>
      <c r="G727" s="3">
        <f t="shared" si="14"/>
        <v>706275.01559999993</v>
      </c>
      <c r="H727" s="3">
        <f t="shared" si="15"/>
        <v>0.54999999998835847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4793.13</v>
      </c>
      <c r="D728" s="2">
        <f>'PR-RAS'!E735</f>
        <v>0</v>
      </c>
      <c r="E728" s="2">
        <v>0</v>
      </c>
      <c r="F728" s="2">
        <v>0</v>
      </c>
      <c r="G728" s="3">
        <f t="shared" si="14"/>
        <v>3484.6055099999999</v>
      </c>
      <c r="H728" s="3">
        <f t="shared" si="15"/>
        <v>0.13000000000010914</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5193.1499999999996</v>
      </c>
      <c r="D729" s="2">
        <f>'PR-RAS'!E736</f>
        <v>61610.22</v>
      </c>
      <c r="E729" s="2">
        <v>0</v>
      </c>
      <c r="F729" s="2">
        <v>0</v>
      </c>
      <c r="G729" s="3">
        <f t="shared" si="14"/>
        <v>93485.093519999995</v>
      </c>
      <c r="H729" s="3">
        <f t="shared" si="15"/>
        <v>0.37000000000080036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97248.01</v>
      </c>
      <c r="D730" s="2">
        <f>'PR-RAS'!E737</f>
        <v>185220.19999999998</v>
      </c>
      <c r="E730" s="2">
        <v>0</v>
      </c>
      <c r="F730" s="2">
        <v>0</v>
      </c>
      <c r="G730" s="3">
        <f t="shared" si="14"/>
        <v>340944.85089</v>
      </c>
      <c r="H730" s="3">
        <f t="shared" si="15"/>
        <v>0.20999999997729901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93085.08</v>
      </c>
      <c r="D731" s="2">
        <f>'PR-RAS'!E738</f>
        <v>121862.97</v>
      </c>
      <c r="E731" s="2">
        <v>0</v>
      </c>
      <c r="F731" s="2">
        <v>0</v>
      </c>
      <c r="G731" s="3">
        <f t="shared" si="14"/>
        <v>245872.04459999999</v>
      </c>
      <c r="H731" s="3">
        <f t="shared" si="15"/>
        <v>0.11000000000058208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38794.74</v>
      </c>
      <c r="D732" s="2">
        <f>'PR-RAS'!E739</f>
        <v>44128.21</v>
      </c>
      <c r="E732" s="2">
        <v>0</v>
      </c>
      <c r="F732" s="2">
        <v>0</v>
      </c>
      <c r="G732" s="3">
        <f t="shared" si="14"/>
        <v>92874.397960000002</v>
      </c>
      <c r="H732" s="3">
        <f t="shared" si="15"/>
        <v>0.47000000000116415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320217.28999999998</v>
      </c>
      <c r="D734" s="2">
        <f>'PR-RAS'!E741</f>
        <v>550652.62</v>
      </c>
      <c r="E734" s="2">
        <v>0</v>
      </c>
      <c r="F734" s="2">
        <v>0</v>
      </c>
      <c r="G734" s="3">
        <f t="shared" si="14"/>
        <v>1041976.01449</v>
      </c>
      <c r="H734" s="3">
        <f t="shared" si="15"/>
        <v>0.66999999998370185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5229.1099999999997</v>
      </c>
      <c r="D735" s="2">
        <f>'PR-RAS'!E742</f>
        <v>4753.3100000000004</v>
      </c>
      <c r="E735" s="2">
        <v>0</v>
      </c>
      <c r="F735" s="2">
        <v>0</v>
      </c>
      <c r="G735" s="3">
        <f t="shared" si="14"/>
        <v>10816.025819999999</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19636.84</v>
      </c>
      <c r="D736" s="2">
        <f>'PR-RAS'!E743</f>
        <v>14102</v>
      </c>
      <c r="E736" s="2">
        <v>0</v>
      </c>
      <c r="F736" s="2">
        <v>0</v>
      </c>
      <c r="G736" s="3">
        <f t="shared" ref="G736:G737" si="28">(B736/1000)*(C736*1+D736*2)</f>
        <v>35163.017399999997</v>
      </c>
      <c r="H736" s="3">
        <f t="shared" ref="H736:H737" si="29">ABS(C736-ROUND(C736,0))+ABS(D736-ROUND(D736,0))</f>
        <v>0.15999999999985448</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840</v>
      </c>
      <c r="D737" s="2">
        <f>'PR-RAS'!E744</f>
        <v>0</v>
      </c>
      <c r="E737" s="2">
        <v>0</v>
      </c>
      <c r="F737" s="2">
        <v>0</v>
      </c>
      <c r="G737" s="3">
        <f t="shared" si="28"/>
        <v>618.24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397260.3</v>
      </c>
      <c r="D753" s="2">
        <f>'PR-RAS'!E760</f>
        <v>367268.33</v>
      </c>
      <c r="E753" s="2">
        <v>0</v>
      </c>
      <c r="F753" s="2">
        <v>0</v>
      </c>
      <c r="G753" s="3">
        <f t="shared" si="14"/>
        <v>851111.31391999999</v>
      </c>
      <c r="H753" s="3">
        <f t="shared" si="15"/>
        <v>0.63000000000465661</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49713.68</v>
      </c>
      <c r="D762" s="2">
        <f>'PR-RAS'!E769</f>
        <v>49713.68</v>
      </c>
      <c r="E762" s="2">
        <v>0</v>
      </c>
      <c r="F762" s="2">
        <v>0</v>
      </c>
      <c r="G762" s="3">
        <f t="shared" si="14"/>
        <v>113496.33144000001</v>
      </c>
      <c r="H762" s="3">
        <f t="shared" si="15"/>
        <v>0.63999999999941792</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56754.9</v>
      </c>
      <c r="D764" s="2">
        <f>'PR-RAS'!E771</f>
        <v>44842.12</v>
      </c>
      <c r="E764" s="2">
        <v>0</v>
      </c>
      <c r="F764" s="2">
        <v>0</v>
      </c>
      <c r="G764" s="3">
        <f t="shared" si="14"/>
        <v>111733.06382000001</v>
      </c>
      <c r="H764" s="3">
        <f t="shared" si="15"/>
        <v>0.22000000000116415</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504737.46</v>
      </c>
      <c r="D771" s="2">
        <f>'PR-RAS'!E778</f>
        <v>433958.76</v>
      </c>
      <c r="E771" s="2">
        <v>0</v>
      </c>
      <c r="F771" s="2">
        <v>0</v>
      </c>
      <c r="G771" s="3">
        <f t="shared" si="14"/>
        <v>1056944.3345999999</v>
      </c>
      <c r="H771" s="3">
        <f t="shared" si="15"/>
        <v>0.70000000001164153</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13272.28</v>
      </c>
      <c r="D772" s="2">
        <f>'PR-RAS'!E779</f>
        <v>24786.35</v>
      </c>
      <c r="E772" s="2">
        <v>0</v>
      </c>
      <c r="F772" s="2">
        <v>0</v>
      </c>
      <c r="G772" s="3">
        <f t="shared" si="14"/>
        <v>48453.479579999999</v>
      </c>
      <c r="H772" s="3">
        <f t="shared" si="15"/>
        <v>0.62999999999919964</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455.46</v>
      </c>
      <c r="D774" s="2">
        <f>'PR-RAS'!E781</f>
        <v>0</v>
      </c>
      <c r="E774" s="2">
        <v>0</v>
      </c>
      <c r="F774" s="2">
        <v>0</v>
      </c>
      <c r="G774" s="3">
        <f t="shared" si="14"/>
        <v>352.07058000000001</v>
      </c>
      <c r="H774" s="3">
        <f t="shared" si="15"/>
        <v>0.45999999999997954</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595.55999999999995</v>
      </c>
      <c r="D775" s="2">
        <f>'PR-RAS'!E782</f>
        <v>0</v>
      </c>
      <c r="E775" s="2">
        <v>0</v>
      </c>
      <c r="F775" s="2">
        <v>0</v>
      </c>
      <c r="G775" s="3">
        <f t="shared" si="14"/>
        <v>460.96343999999999</v>
      </c>
      <c r="H775" s="3">
        <f t="shared" si="15"/>
        <v>0.44000000000005457</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1228374.54</v>
      </c>
      <c r="D819" s="2">
        <f>'PR-RAS'!E826</f>
        <v>0</v>
      </c>
      <c r="E819" s="2">
        <v>0</v>
      </c>
      <c r="F819" s="2">
        <v>0</v>
      </c>
      <c r="G819" s="3">
        <f t="shared" si="14"/>
        <v>1004810.3737199999</v>
      </c>
      <c r="H819" s="3">
        <f t="shared" si="15"/>
        <v>0.4599999999627471</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708776.97</v>
      </c>
      <c r="D836" s="2">
        <f>'PR-RAS'!E843</f>
        <v>750399.96</v>
      </c>
      <c r="E836" s="2">
        <v>0</v>
      </c>
      <c r="F836" s="2">
        <v>0</v>
      </c>
      <c r="G836" s="3">
        <f t="shared" si="14"/>
        <v>1844996.7031499997</v>
      </c>
      <c r="H836" s="3">
        <f t="shared" si="15"/>
        <v>7.000000006519258E-2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19720</v>
      </c>
      <c r="E837" s="2">
        <v>0</v>
      </c>
      <c r="F837" s="2">
        <v>0</v>
      </c>
      <c r="G837" s="3">
        <f t="shared" ref="G837:G1010" si="34">(B837/1000)*(C837*1+D837*2)</f>
        <v>32971.839999999997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250750</v>
      </c>
      <c r="D839" s="2">
        <f>'PR-RAS'!E846</f>
        <v>292596</v>
      </c>
      <c r="E839" s="2">
        <v>0</v>
      </c>
      <c r="F839" s="2">
        <v>0</v>
      </c>
      <c r="G839" s="3">
        <f t="shared" si="34"/>
        <v>700519.39599999995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332060</v>
      </c>
      <c r="D841" s="2">
        <f>'PR-RAS'!E848</f>
        <v>429630</v>
      </c>
      <c r="E841" s="2">
        <v>0</v>
      </c>
      <c r="F841" s="2">
        <v>0</v>
      </c>
      <c r="G841" s="3">
        <f t="shared" si="34"/>
        <v>1000708.7999999999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888543.38</v>
      </c>
      <c r="D843" s="2">
        <f>'PR-RAS'!E850</f>
        <v>1856815.63</v>
      </c>
      <c r="E843" s="2">
        <v>0</v>
      </c>
      <c r="F843" s="2">
        <v>0</v>
      </c>
      <c r="G843" s="3">
        <f t="shared" si="34"/>
        <v>3875031.0468799998</v>
      </c>
      <c r="H843" s="3">
        <f t="shared" si="35"/>
        <v>0.75000000011641532</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502005.29</v>
      </c>
      <c r="D844" s="2">
        <f>'PR-RAS'!E851</f>
        <v>2212361.5299999998</v>
      </c>
      <c r="E844" s="2">
        <v>0</v>
      </c>
      <c r="F844" s="2">
        <v>0</v>
      </c>
      <c r="G844" s="3">
        <f t="shared" si="34"/>
        <v>4153231.9990499998</v>
      </c>
      <c r="H844" s="3">
        <f t="shared" si="35"/>
        <v>0.76000000018393621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97590</v>
      </c>
      <c r="D845" s="2">
        <f>'PR-RAS'!E852</f>
        <v>79065</v>
      </c>
      <c r="E845" s="2">
        <v>0</v>
      </c>
      <c r="F845" s="2">
        <v>0</v>
      </c>
      <c r="G845" s="3">
        <f t="shared" si="34"/>
        <v>215827.68</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60855.69</v>
      </c>
      <c r="D846" s="2">
        <f>'PR-RAS'!E853</f>
        <v>70866.679999999993</v>
      </c>
      <c r="E846" s="2">
        <v>0</v>
      </c>
      <c r="F846" s="2">
        <v>0</v>
      </c>
      <c r="G846" s="3">
        <f t="shared" si="34"/>
        <v>171187.74724999999</v>
      </c>
      <c r="H846" s="3">
        <f t="shared" si="35"/>
        <v>0.63000000000465661</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687477.31</v>
      </c>
      <c r="D847" s="2">
        <f>'PR-RAS'!E854</f>
        <v>616814.4</v>
      </c>
      <c r="E847" s="2">
        <v>0</v>
      </c>
      <c r="F847" s="2">
        <v>0</v>
      </c>
      <c r="G847" s="3">
        <f t="shared" si="34"/>
        <v>1625255.7690600001</v>
      </c>
      <c r="H847" s="3">
        <f t="shared" si="35"/>
        <v>0.71000000007916242</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1276381.45</v>
      </c>
      <c r="D848" s="2">
        <f>'PR-RAS'!E855</f>
        <v>1203902.31</v>
      </c>
      <c r="E848" s="2">
        <v>0</v>
      </c>
      <c r="F848" s="2">
        <v>0</v>
      </c>
      <c r="G848" s="3">
        <f t="shared" si="34"/>
        <v>3120505.6012900001</v>
      </c>
      <c r="H848" s="3">
        <f t="shared" si="35"/>
        <v>0.76000000000931323</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3228164.69</v>
      </c>
      <c r="D850" s="2">
        <f>'PR-RAS'!E857</f>
        <v>3204841.72</v>
      </c>
      <c r="E850" s="2">
        <v>0</v>
      </c>
      <c r="F850" s="2">
        <v>0</v>
      </c>
      <c r="G850" s="3">
        <f t="shared" si="34"/>
        <v>8182533.0623700004</v>
      </c>
      <c r="H850" s="3">
        <f t="shared" si="35"/>
        <v>0.58999999985098839</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126581.33</v>
      </c>
      <c r="D872" s="2">
        <f>'PR-RAS'!E879</f>
        <v>0</v>
      </c>
      <c r="E872" s="2">
        <v>0</v>
      </c>
      <c r="F872" s="2">
        <v>0</v>
      </c>
      <c r="G872" s="3">
        <f t="shared" si="34"/>
        <v>110252.33843</v>
      </c>
      <c r="H872" s="3">
        <f t="shared" si="35"/>
        <v>0.33000000000174623</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27656.57</v>
      </c>
      <c r="D876" s="2">
        <f>'PR-RAS'!E883</f>
        <v>0</v>
      </c>
      <c r="E876" s="2">
        <v>0</v>
      </c>
      <c r="F876" s="2">
        <v>0</v>
      </c>
      <c r="G876" s="3">
        <f t="shared" si="34"/>
        <v>24199.498749999999</v>
      </c>
      <c r="H876" s="3">
        <f t="shared" si="35"/>
        <v>0.43000000000029104</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127708.19</v>
      </c>
      <c r="D884" s="2">
        <f>'PR-RAS'!E891</f>
        <v>124077.82</v>
      </c>
      <c r="E884" s="2">
        <v>0</v>
      </c>
      <c r="F884" s="2">
        <v>0</v>
      </c>
      <c r="G884" s="3">
        <f t="shared" si="34"/>
        <v>331887.76189000002</v>
      </c>
      <c r="H884" s="3">
        <f t="shared" si="35"/>
        <v>0.36999999999534339</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60000</v>
      </c>
      <c r="D941" s="2">
        <f>'PR-RAS'!E948</f>
        <v>0</v>
      </c>
      <c r="E941" s="2">
        <v>0</v>
      </c>
      <c r="F941" s="2">
        <v>0</v>
      </c>
      <c r="G941" s="3">
        <f t="shared" si="34"/>
        <v>56400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901327.14</v>
      </c>
      <c r="D972" s="2">
        <f>'PR-RAS'!E979</f>
        <v>1109325.72</v>
      </c>
      <c r="E972" s="2">
        <v>0</v>
      </c>
      <c r="F972" s="2">
        <v>0</v>
      </c>
      <c r="G972" s="3">
        <f t="shared" si="34"/>
        <v>3029499.2011799999</v>
      </c>
      <c r="H972" s="3">
        <f t="shared" si="35"/>
        <v>0.42000000004190952</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2310070.2000000002</v>
      </c>
      <c r="D974" s="2">
        <f>'PR-RAS'!E981</f>
        <v>2394349.2000000002</v>
      </c>
      <c r="E974" s="2">
        <v>0</v>
      </c>
      <c r="F974" s="2">
        <v>0</v>
      </c>
      <c r="G974" s="3">
        <f t="shared" si="34"/>
        <v>6907101.8478000006</v>
      </c>
      <c r="H974" s="3">
        <f t="shared" si="35"/>
        <v>0.40000000037252903</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98857.48</v>
      </c>
      <c r="D989" s="2">
        <f>'PR-RAS'!E996</f>
        <v>98857.48</v>
      </c>
      <c r="E989" s="2">
        <v>0</v>
      </c>
      <c r="F989" s="2">
        <v>0</v>
      </c>
      <c r="G989" s="3">
        <f t="shared" si="34"/>
        <v>293013.57072000002</v>
      </c>
      <c r="H989" s="3">
        <f t="shared" si="35"/>
        <v>0.95999999999185093</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233834.52</v>
      </c>
      <c r="D993" s="2">
        <f>'PR-RAS'!E1000</f>
        <v>245747.3</v>
      </c>
      <c r="E993" s="2">
        <v>0</v>
      </c>
      <c r="F993" s="2">
        <v>0</v>
      </c>
      <c r="G993" s="3">
        <f t="shared" si="34"/>
        <v>719526.48704000004</v>
      </c>
      <c r="H993" s="3">
        <f t="shared" si="35"/>
        <v>0.77999999999883585</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1207725062.6500001</v>
      </c>
      <c r="D1011" s="7">
        <f>BILANCA!E6</f>
        <v>1209398095.0700002</v>
      </c>
      <c r="E1011" s="7">
        <v>0</v>
      </c>
      <c r="F1011" s="7">
        <v>0</v>
      </c>
      <c r="G1011" s="8">
        <f t="shared" ref="G1011:G1306" si="38">B1011/1000*C1011+B1011/500*D1011</f>
        <v>3626521.2527900008</v>
      </c>
      <c r="H1011" s="8">
        <f t="shared" si="35"/>
        <v>0.42000007629394531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998917772.26000011</v>
      </c>
      <c r="D1012" s="2">
        <f>BILANCA!E7</f>
        <v>1006753029.4400001</v>
      </c>
      <c r="E1012" s="2">
        <v>0</v>
      </c>
      <c r="F1012" s="2">
        <v>0</v>
      </c>
      <c r="G1012" s="3">
        <f t="shared" si="38"/>
        <v>6024847.6622800007</v>
      </c>
      <c r="H1012" s="3">
        <f t="shared" si="35"/>
        <v>0.70000016689300537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679260788.56000006</v>
      </c>
      <c r="D1013" s="2">
        <f>BILANCA!E8</f>
        <v>682052558.46000004</v>
      </c>
      <c r="E1013" s="2">
        <v>0</v>
      </c>
      <c r="F1013" s="2">
        <v>0</v>
      </c>
      <c r="G1013" s="3">
        <f t="shared" si="38"/>
        <v>6130097.7164400006</v>
      </c>
      <c r="H1013" s="3">
        <f t="shared" si="35"/>
        <v>0.89999997615814209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675365993.29999995</v>
      </c>
      <c r="D1014" s="2">
        <f>BILANCA!E9</f>
        <v>677197551.35000002</v>
      </c>
      <c r="E1014" s="2">
        <v>0</v>
      </c>
      <c r="F1014" s="2">
        <v>0</v>
      </c>
      <c r="G1014" s="3">
        <f t="shared" si="38"/>
        <v>8119044.3840000005</v>
      </c>
      <c r="H1014" s="3">
        <f t="shared" si="35"/>
        <v>0.64999997615814209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16956877.190000001</v>
      </c>
      <c r="D1015" s="2">
        <f>BILANCA!E10</f>
        <v>17858853.620000001</v>
      </c>
      <c r="E1015" s="2">
        <v>0</v>
      </c>
      <c r="F1015" s="2">
        <v>0</v>
      </c>
      <c r="G1015" s="3">
        <f t="shared" si="38"/>
        <v>263372.92215</v>
      </c>
      <c r="H1015" s="3">
        <f t="shared" si="35"/>
        <v>0.57000000029802322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13062081.93</v>
      </c>
      <c r="D1016" s="2">
        <f>BILANCA!E11</f>
        <v>13003846.51</v>
      </c>
      <c r="E1016" s="2">
        <v>0</v>
      </c>
      <c r="F1016" s="2">
        <v>0</v>
      </c>
      <c r="G1016" s="3">
        <f t="shared" si="38"/>
        <v>234418.64970000001</v>
      </c>
      <c r="H1016" s="3">
        <f t="shared" si="35"/>
        <v>0.56000000052154064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258524209.35999998</v>
      </c>
      <c r="D1017" s="2">
        <f>BILANCA!E12</f>
        <v>273750714.67000002</v>
      </c>
      <c r="E1017" s="2">
        <v>0</v>
      </c>
      <c r="F1017" s="2">
        <v>0</v>
      </c>
      <c r="G1017" s="3">
        <f t="shared" si="38"/>
        <v>5642179.4709000001</v>
      </c>
      <c r="H1017" s="3">
        <f t="shared" si="35"/>
        <v>0.68999996781349182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252679977.78999996</v>
      </c>
      <c r="D1018" s="2">
        <f>BILANCA!E13</f>
        <v>265981374.64999998</v>
      </c>
      <c r="E1018" s="2">
        <v>0</v>
      </c>
      <c r="F1018" s="2">
        <v>0</v>
      </c>
      <c r="G1018" s="3">
        <f t="shared" si="38"/>
        <v>6277141.8167199995</v>
      </c>
      <c r="H1018" s="3">
        <f t="shared" si="35"/>
        <v>0.56000006198883057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61529107.280000001</v>
      </c>
      <c r="D1019" s="2">
        <f>BILANCA!E14</f>
        <v>60776903.310000002</v>
      </c>
      <c r="E1019" s="2">
        <v>0</v>
      </c>
      <c r="F1019" s="2">
        <v>0</v>
      </c>
      <c r="G1019" s="3">
        <f t="shared" si="38"/>
        <v>1647746.2250999999</v>
      </c>
      <c r="H1019" s="3">
        <f t="shared" si="35"/>
        <v>0.59000000357627869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269717292.62</v>
      </c>
      <c r="D1020" s="2">
        <f>BILANCA!E15</f>
        <v>290442703.89999998</v>
      </c>
      <c r="E1020" s="2">
        <v>0</v>
      </c>
      <c r="F1020" s="2">
        <v>0</v>
      </c>
      <c r="G1020" s="3">
        <f t="shared" si="38"/>
        <v>8506027.0042000003</v>
      </c>
      <c r="H1020" s="3">
        <f t="shared" si="35"/>
        <v>0.48000001907348633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108608293.23</v>
      </c>
      <c r="D1021" s="2">
        <f>BILANCA!E16</f>
        <v>109047768.48</v>
      </c>
      <c r="E1021" s="2">
        <v>0</v>
      </c>
      <c r="F1021" s="2">
        <v>0</v>
      </c>
      <c r="G1021" s="3">
        <f t="shared" si="38"/>
        <v>3593742.13209</v>
      </c>
      <c r="H1021" s="3">
        <f t="shared" si="35"/>
        <v>0.71000000834465027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68077683.159999996</v>
      </c>
      <c r="D1022" s="2">
        <f>BILANCA!E17</f>
        <v>70420291.640000001</v>
      </c>
      <c r="E1022" s="2">
        <v>0</v>
      </c>
      <c r="F1022" s="2">
        <v>0</v>
      </c>
      <c r="G1022" s="3">
        <f t="shared" si="38"/>
        <v>2507019.19728</v>
      </c>
      <c r="H1022" s="3">
        <f t="shared" si="35"/>
        <v>0.51999999582767487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255252398.5</v>
      </c>
      <c r="D1023" s="2">
        <f>BILANCA!E18</f>
        <v>264706292.68000001</v>
      </c>
      <c r="E1023" s="2">
        <v>0</v>
      </c>
      <c r="F1023" s="2">
        <v>0</v>
      </c>
      <c r="G1023" s="3">
        <f t="shared" si="38"/>
        <v>10200644.79018</v>
      </c>
      <c r="H1023" s="3">
        <f t="shared" si="35"/>
        <v>0.81999999284744263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4024775.2100000009</v>
      </c>
      <c r="D1024" s="2">
        <f>BILANCA!E19</f>
        <v>5190932.549999997</v>
      </c>
      <c r="E1024" s="2">
        <v>0</v>
      </c>
      <c r="F1024" s="2">
        <v>0</v>
      </c>
      <c r="G1024" s="3">
        <f t="shared" si="38"/>
        <v>201692.96433999992</v>
      </c>
      <c r="H1024" s="3">
        <f t="shared" si="35"/>
        <v>0.66000000387430191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3703265.69</v>
      </c>
      <c r="D1025" s="2">
        <f>BILANCA!E20</f>
        <v>4256050.3099999996</v>
      </c>
      <c r="E1025" s="2">
        <v>0</v>
      </c>
      <c r="F1025" s="2">
        <v>0</v>
      </c>
      <c r="G1025" s="3">
        <f t="shared" si="38"/>
        <v>183230.49464999998</v>
      </c>
      <c r="H1025" s="3">
        <f t="shared" si="35"/>
        <v>0.61999999964609742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2979134.8</v>
      </c>
      <c r="D1026" s="2">
        <f>BILANCA!E21</f>
        <v>4231553.0199999996</v>
      </c>
      <c r="E1026" s="2">
        <v>0</v>
      </c>
      <c r="F1026" s="2">
        <v>0</v>
      </c>
      <c r="G1026" s="3">
        <f t="shared" si="38"/>
        <v>183075.85343999998</v>
      </c>
      <c r="H1026" s="3">
        <f t="shared" si="35"/>
        <v>0.21999999973922968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1377267.76</v>
      </c>
      <c r="D1027" s="2">
        <f>BILANCA!E22</f>
        <v>1564352.68</v>
      </c>
      <c r="E1027" s="2">
        <v>0</v>
      </c>
      <c r="F1027" s="2">
        <v>0</v>
      </c>
      <c r="G1027" s="3">
        <f t="shared" si="38"/>
        <v>76601.543040000004</v>
      </c>
      <c r="H1027" s="3">
        <f t="shared" si="35"/>
        <v>0.56000000005587935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512425.37</v>
      </c>
      <c r="D1028" s="2">
        <f>BILANCA!E23</f>
        <v>554158.93999999994</v>
      </c>
      <c r="E1028" s="2">
        <v>0</v>
      </c>
      <c r="F1028" s="2">
        <v>0</v>
      </c>
      <c r="G1028" s="3">
        <f t="shared" si="38"/>
        <v>29173.378499999992</v>
      </c>
      <c r="H1028" s="3">
        <f t="shared" si="35"/>
        <v>0.43000000005122274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73690.91</v>
      </c>
      <c r="D1029" s="2">
        <f>BILANCA!E24</f>
        <v>73690.91</v>
      </c>
      <c r="E1029" s="2">
        <v>0</v>
      </c>
      <c r="F1029" s="2">
        <v>0</v>
      </c>
      <c r="G1029" s="3">
        <f t="shared" si="38"/>
        <v>4200.3818700000002</v>
      </c>
      <c r="H1029" s="3">
        <f t="shared" si="35"/>
        <v>0.17999999999301508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3039939.53</v>
      </c>
      <c r="D1030" s="2">
        <f>BILANCA!E25</f>
        <v>3028736.75</v>
      </c>
      <c r="E1030" s="2">
        <v>0</v>
      </c>
      <c r="F1030" s="2">
        <v>0</v>
      </c>
      <c r="G1030" s="3">
        <f t="shared" si="38"/>
        <v>181948.26060000001</v>
      </c>
      <c r="H1030" s="3">
        <f t="shared" si="35"/>
        <v>0.72000000020489097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13178118.890000001</v>
      </c>
      <c r="D1031" s="2">
        <f>BILANCA!E26</f>
        <v>15626901.16</v>
      </c>
      <c r="E1031" s="2">
        <v>0</v>
      </c>
      <c r="F1031" s="2">
        <v>0</v>
      </c>
      <c r="G1031" s="3">
        <f t="shared" si="38"/>
        <v>933070.34541000007</v>
      </c>
      <c r="H1031" s="3">
        <f t="shared" si="35"/>
        <v>0.26999999955296516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20839067.739999998</v>
      </c>
      <c r="D1033" s="2">
        <f>BILANCA!E28</f>
        <v>24144511.219999999</v>
      </c>
      <c r="E1033" s="2">
        <v>0</v>
      </c>
      <c r="F1033" s="2">
        <v>0</v>
      </c>
      <c r="G1033" s="3">
        <f t="shared" si="38"/>
        <v>1589946.0741399997</v>
      </c>
      <c r="H1033" s="3">
        <f t="shared" si="35"/>
        <v>0.48000000044703484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9929.6499999999942</v>
      </c>
      <c r="D1034" s="2">
        <f>BILANCA!E29</f>
        <v>101336.1</v>
      </c>
      <c r="E1034" s="2">
        <v>0</v>
      </c>
      <c r="F1034" s="2">
        <v>0</v>
      </c>
      <c r="G1034" s="3">
        <f t="shared" si="38"/>
        <v>5102.4444000000003</v>
      </c>
      <c r="H1034" s="3">
        <f t="shared" si="35"/>
        <v>0.45000000001164153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220970.77</v>
      </c>
      <c r="D1035" s="2">
        <f>BILANCA!E30</f>
        <v>279193.68</v>
      </c>
      <c r="E1035" s="2">
        <v>0</v>
      </c>
      <c r="F1035" s="2">
        <v>0</v>
      </c>
      <c r="G1035" s="3">
        <f t="shared" si="38"/>
        <v>19483.953250000002</v>
      </c>
      <c r="H1035" s="3">
        <f t="shared" si="35"/>
        <v>0.5500000000174623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211041.12</v>
      </c>
      <c r="D1039" s="2">
        <f>BILANCA!E34</f>
        <v>177857.58</v>
      </c>
      <c r="E1039" s="2">
        <v>0</v>
      </c>
      <c r="F1039" s="2">
        <v>0</v>
      </c>
      <c r="G1039" s="3">
        <f t="shared" si="38"/>
        <v>16435.932120000001</v>
      </c>
      <c r="H1039" s="3">
        <f t="shared" si="35"/>
        <v>0.54000000000814907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1154407.44</v>
      </c>
      <c r="D1040" s="2">
        <f>BILANCA!E35</f>
        <v>1821748.45</v>
      </c>
      <c r="E1040" s="2">
        <v>0</v>
      </c>
      <c r="F1040" s="2">
        <v>0</v>
      </c>
      <c r="G1040" s="3">
        <f t="shared" si="38"/>
        <v>143937.13019999999</v>
      </c>
      <c r="H1040" s="3">
        <f t="shared" si="35"/>
        <v>0.88999999989755452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641558.73</v>
      </c>
      <c r="D1042" s="2">
        <f>BILANCA!E37</f>
        <v>641558.73</v>
      </c>
      <c r="E1042" s="2">
        <v>0</v>
      </c>
      <c r="F1042" s="2">
        <v>0</v>
      </c>
      <c r="G1042" s="3">
        <f t="shared" si="38"/>
        <v>61589.638079999997</v>
      </c>
      <c r="H1042" s="3">
        <f t="shared" si="35"/>
        <v>0.5400000000372529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14599.51</v>
      </c>
      <c r="D1043" s="2">
        <f>BILANCA!E38</f>
        <v>14599.51</v>
      </c>
      <c r="E1043" s="2">
        <v>0</v>
      </c>
      <c r="F1043" s="2">
        <v>0</v>
      </c>
      <c r="G1043" s="3">
        <f t="shared" si="38"/>
        <v>1445.35149</v>
      </c>
      <c r="H1043" s="3">
        <f t="shared" si="35"/>
        <v>0.97999999999956344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498249.2</v>
      </c>
      <c r="D1044" s="2">
        <f>BILANCA!E39</f>
        <v>1165590.21</v>
      </c>
      <c r="E1044" s="2">
        <v>0</v>
      </c>
      <c r="F1044" s="2">
        <v>0</v>
      </c>
      <c r="G1044" s="3">
        <f t="shared" si="38"/>
        <v>96200.607080000002</v>
      </c>
      <c r="H1044" s="3">
        <f t="shared" si="35"/>
        <v>0.40999999997438863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3517815.25</v>
      </c>
      <c r="D1047" s="2">
        <f>BILANCA!E42</f>
        <v>3517815.25</v>
      </c>
      <c r="E1047" s="2">
        <v>0</v>
      </c>
      <c r="F1047" s="2">
        <v>0</v>
      </c>
      <c r="G1047" s="3">
        <f t="shared" si="38"/>
        <v>390477.49274999998</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10328.969999999999</v>
      </c>
      <c r="D1048" s="2">
        <f>BILANCA!E43</f>
        <v>10328.969999999999</v>
      </c>
      <c r="E1048" s="2">
        <v>0</v>
      </c>
      <c r="F1048" s="2">
        <v>0</v>
      </c>
      <c r="G1048" s="3">
        <f t="shared" si="38"/>
        <v>1177.5025799999999</v>
      </c>
      <c r="H1048" s="3">
        <f t="shared" si="35"/>
        <v>6.0000000001309672E-2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3528144.22</v>
      </c>
      <c r="D1049" s="2">
        <f>BILANCA!E44</f>
        <v>3528144.22</v>
      </c>
      <c r="E1049" s="2">
        <v>0</v>
      </c>
      <c r="F1049" s="2">
        <v>0</v>
      </c>
      <c r="G1049" s="3">
        <f t="shared" si="38"/>
        <v>412792.87374000001</v>
      </c>
      <c r="H1049" s="3">
        <f t="shared" si="35"/>
        <v>0.44000000040978193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655119.27</v>
      </c>
      <c r="D1050" s="2">
        <f>BILANCA!E45</f>
        <v>655322.91999999993</v>
      </c>
      <c r="E1050" s="2">
        <v>0</v>
      </c>
      <c r="F1050" s="2">
        <v>0</v>
      </c>
      <c r="G1050" s="3">
        <f t="shared" si="38"/>
        <v>78630.604399999997</v>
      </c>
      <c r="H1050" s="3">
        <f t="shared" si="35"/>
        <v>0.35000000009313226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2423075.44</v>
      </c>
      <c r="D1052" s="2">
        <f>BILANCA!E47</f>
        <v>2423540.4900000002</v>
      </c>
      <c r="E1052" s="2">
        <v>0</v>
      </c>
      <c r="F1052" s="2">
        <v>0</v>
      </c>
      <c r="G1052" s="3">
        <f t="shared" si="38"/>
        <v>305346.56964000006</v>
      </c>
      <c r="H1052" s="3">
        <f t="shared" si="35"/>
        <v>0.93000000016763806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10575.11</v>
      </c>
      <c r="D1053" s="2">
        <f>BILANCA!E48</f>
        <v>10575.11</v>
      </c>
      <c r="E1053" s="2">
        <v>0</v>
      </c>
      <c r="F1053" s="2">
        <v>0</v>
      </c>
      <c r="G1053" s="3">
        <f t="shared" si="38"/>
        <v>1364.1891899999998</v>
      </c>
      <c r="H1053" s="3">
        <f t="shared" si="35"/>
        <v>0.22000000000116415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655119.25</v>
      </c>
      <c r="D1054" s="2">
        <f>BILANCA!E49</f>
        <v>655119.25</v>
      </c>
      <c r="E1054" s="2">
        <v>0</v>
      </c>
      <c r="F1054" s="2">
        <v>0</v>
      </c>
      <c r="G1054" s="3">
        <f t="shared" si="38"/>
        <v>86475.740999999995</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2433650.5299999998</v>
      </c>
      <c r="D1055" s="2">
        <f>BILANCA!E50</f>
        <v>2433911.9300000002</v>
      </c>
      <c r="E1055" s="2">
        <v>0</v>
      </c>
      <c r="F1055" s="2">
        <v>0</v>
      </c>
      <c r="G1055" s="3">
        <f t="shared" si="38"/>
        <v>328566.34755000001</v>
      </c>
      <c r="H1055" s="3">
        <f t="shared" si="35"/>
        <v>0.5400000000372529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392896.34</v>
      </c>
      <c r="D1059" s="2">
        <f>BILANCA!E54</f>
        <v>447584.93</v>
      </c>
      <c r="E1059" s="2">
        <v>0</v>
      </c>
      <c r="F1059" s="2">
        <v>0</v>
      </c>
      <c r="G1059" s="3">
        <f t="shared" si="38"/>
        <v>63115.243800000004</v>
      </c>
      <c r="H1059" s="3">
        <f t="shared" si="35"/>
        <v>0.41000000003259629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392896.34</v>
      </c>
      <c r="D1060" s="2">
        <f>BILANCA!E55</f>
        <v>447584.93</v>
      </c>
      <c r="E1060" s="2">
        <v>0</v>
      </c>
      <c r="F1060" s="2">
        <v>0</v>
      </c>
      <c r="G1060" s="3">
        <f t="shared" si="38"/>
        <v>64403.310000000005</v>
      </c>
      <c r="H1060" s="3">
        <f t="shared" si="35"/>
        <v>0.41000000003259629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61132774.339999996</v>
      </c>
      <c r="D1061" s="2">
        <f>BILANCA!E56</f>
        <v>50949756.310000002</v>
      </c>
      <c r="E1061" s="2">
        <v>0</v>
      </c>
      <c r="F1061" s="2">
        <v>0</v>
      </c>
      <c r="G1061" s="3">
        <f t="shared" si="38"/>
        <v>8314646.6349599995</v>
      </c>
      <c r="H1061" s="3">
        <f t="shared" si="35"/>
        <v>0.64999999850988388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54777524.899999999</v>
      </c>
      <c r="D1062" s="2">
        <f>BILANCA!E57</f>
        <v>45727111.890000001</v>
      </c>
      <c r="E1062" s="2">
        <v>0</v>
      </c>
      <c r="F1062" s="2">
        <v>0</v>
      </c>
      <c r="G1062" s="3">
        <f t="shared" si="38"/>
        <v>7604050.9313599989</v>
      </c>
      <c r="H1062" s="3">
        <f t="shared" si="35"/>
        <v>0.21000000089406967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3030526.12</v>
      </c>
      <c r="D1063" s="2">
        <f>BILANCA!E58</f>
        <v>1641502.89</v>
      </c>
      <c r="E1063" s="2">
        <v>0</v>
      </c>
      <c r="F1063" s="2">
        <v>0</v>
      </c>
      <c r="G1063" s="3">
        <f t="shared" si="38"/>
        <v>334617.19069999998</v>
      </c>
      <c r="H1063" s="3">
        <f t="shared" si="35"/>
        <v>0.23000000021420419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3324723.32</v>
      </c>
      <c r="D1066" s="2">
        <f>BILANCA!E61</f>
        <v>3581141.53</v>
      </c>
      <c r="E1066" s="2">
        <v>0</v>
      </c>
      <c r="F1066" s="2">
        <v>0</v>
      </c>
      <c r="G1066" s="3">
        <f t="shared" si="38"/>
        <v>587272.35728</v>
      </c>
      <c r="H1066" s="3">
        <f t="shared" si="35"/>
        <v>0.7900000000372529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208807290.38999996</v>
      </c>
      <c r="D1074" s="2">
        <f>BILANCA!E69</f>
        <v>202645065.63000003</v>
      </c>
      <c r="E1074" s="2">
        <v>0</v>
      </c>
      <c r="F1074" s="2">
        <v>0</v>
      </c>
      <c r="G1074" s="3">
        <f t="shared" si="38"/>
        <v>39302234.985600002</v>
      </c>
      <c r="H1074" s="3">
        <f t="shared" si="35"/>
        <v>0.75999993085861206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47898098.019999996</v>
      </c>
      <c r="D1075" s="2">
        <f>BILANCA!E70</f>
        <v>43526392.420000002</v>
      </c>
      <c r="E1075" s="2">
        <v>0</v>
      </c>
      <c r="F1075" s="2">
        <v>0</v>
      </c>
      <c r="G1075" s="3">
        <f t="shared" si="38"/>
        <v>8771807.3859000001</v>
      </c>
      <c r="H1075" s="3">
        <f t="shared" si="35"/>
        <v>0.43999999761581421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44622018.219999999</v>
      </c>
      <c r="D1076" s="2">
        <f>BILANCA!E71</f>
        <v>40105086.670000002</v>
      </c>
      <c r="E1076" s="2">
        <v>0</v>
      </c>
      <c r="F1076" s="2">
        <v>0</v>
      </c>
      <c r="G1076" s="3">
        <f t="shared" si="38"/>
        <v>8238924.6429600008</v>
      </c>
      <c r="H1076" s="3">
        <f t="shared" si="35"/>
        <v>0.54999999701976776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44615647.549999997</v>
      </c>
      <c r="D1078" s="2">
        <f>BILANCA!E73</f>
        <v>40090457.859999999</v>
      </c>
      <c r="E1078" s="2">
        <v>0</v>
      </c>
      <c r="F1078" s="2">
        <v>0</v>
      </c>
      <c r="G1078" s="3">
        <f t="shared" si="38"/>
        <v>8486166.3023600001</v>
      </c>
      <c r="H1078" s="3">
        <f t="shared" si="35"/>
        <v>0.59000000357627869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6370.67</v>
      </c>
      <c r="D1080" s="2">
        <f>BILANCA!E75</f>
        <v>14628.81</v>
      </c>
      <c r="E1080" s="2">
        <v>0</v>
      </c>
      <c r="F1080" s="2">
        <v>0</v>
      </c>
      <c r="G1080" s="3">
        <f t="shared" si="38"/>
        <v>2493.9803000000002</v>
      </c>
      <c r="H1080" s="3">
        <f t="shared" si="35"/>
        <v>0.52000000000043656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3276079.8</v>
      </c>
      <c r="D1081" s="2">
        <f>BILANCA!E76</f>
        <v>3421305.75</v>
      </c>
      <c r="E1081" s="2">
        <v>0</v>
      </c>
      <c r="F1081" s="2">
        <v>0</v>
      </c>
      <c r="G1081" s="3">
        <f t="shared" si="38"/>
        <v>718427.08229999989</v>
      </c>
      <c r="H1081" s="3">
        <f t="shared" si="35"/>
        <v>0.45000000018626451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2605019.06</v>
      </c>
      <c r="D1082" s="2">
        <f>BILANCA!E77</f>
        <v>2683945.0099999998</v>
      </c>
      <c r="E1082" s="2">
        <v>0</v>
      </c>
      <c r="F1082" s="2">
        <v>0</v>
      </c>
      <c r="G1082" s="3">
        <f t="shared" ref="G1082:G1084" si="39">B1082/1000*C1082+B1082/500*D1082</f>
        <v>574049.45375999995</v>
      </c>
      <c r="H1082" s="3">
        <f t="shared" ref="H1082:H1084" si="40">ABS(C1082-ROUND(C1082,0))+ABS(D1082-ROUND(D1082,0))</f>
        <v>6.9999999832361937E-2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671060.74</v>
      </c>
      <c r="D1083" s="2">
        <f>BILANCA!E78</f>
        <v>737360.74</v>
      </c>
      <c r="E1083" s="2">
        <v>0</v>
      </c>
      <c r="F1083" s="2">
        <v>0</v>
      </c>
      <c r="G1083" s="3">
        <f t="shared" si="39"/>
        <v>156642.10205999998</v>
      </c>
      <c r="H1083" s="3">
        <f t="shared" si="40"/>
        <v>0.52000000001862645</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662816.05000000005</v>
      </c>
      <c r="D1087" s="2">
        <f>BILANCA!E82</f>
        <v>455269.91000000003</v>
      </c>
      <c r="E1087" s="2">
        <v>0</v>
      </c>
      <c r="F1087" s="2">
        <v>0</v>
      </c>
      <c r="G1087" s="3">
        <f t="shared" si="38"/>
        <v>121148.40199000001</v>
      </c>
      <c r="H1087" s="3">
        <f t="shared" si="35"/>
        <v>0.14000000001396984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215.6</v>
      </c>
      <c r="D1089" s="2">
        <f>BILANCA!E84</f>
        <v>1209.47</v>
      </c>
      <c r="E1089" s="2">
        <v>0</v>
      </c>
      <c r="F1089" s="2">
        <v>0</v>
      </c>
      <c r="G1089" s="3">
        <f t="shared" si="38"/>
        <v>208.12866</v>
      </c>
      <c r="H1089" s="3">
        <f t="shared" si="35"/>
        <v>0.87000000000003297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1346.94</v>
      </c>
      <c r="D1090" s="2">
        <f>BILANCA!E85</f>
        <v>971.55</v>
      </c>
      <c r="E1090" s="2">
        <v>0</v>
      </c>
      <c r="F1090" s="2">
        <v>0</v>
      </c>
      <c r="G1090" s="3">
        <f t="shared" si="38"/>
        <v>263.20320000000004</v>
      </c>
      <c r="H1090" s="3">
        <f t="shared" si="35"/>
        <v>0.50999999999999091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661253.51</v>
      </c>
      <c r="D1092" s="2">
        <f>BILANCA!E87</f>
        <v>453088.89</v>
      </c>
      <c r="E1092" s="2">
        <v>0</v>
      </c>
      <c r="F1092" s="2">
        <v>0</v>
      </c>
      <c r="G1092" s="3">
        <f t="shared" si="38"/>
        <v>128529.36578000002</v>
      </c>
      <c r="H1092" s="3">
        <f t="shared" si="35"/>
        <v>0.59999999997671694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1262136.73</v>
      </c>
      <c r="D1093" s="2">
        <f>BILANCA!E88</f>
        <v>1170608.8799999999</v>
      </c>
      <c r="E1093" s="2">
        <v>0</v>
      </c>
      <c r="F1093" s="2">
        <v>0</v>
      </c>
      <c r="G1093" s="3">
        <f t="shared" si="38"/>
        <v>299078.42267</v>
      </c>
      <c r="H1093" s="3">
        <f t="shared" si="35"/>
        <v>0.39000000013038516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1862909.95</v>
      </c>
      <c r="D1094" s="2">
        <f>BILANCA!E89</f>
        <v>1771382.0999999999</v>
      </c>
      <c r="E1094" s="2">
        <v>0</v>
      </c>
      <c r="F1094" s="2">
        <v>0</v>
      </c>
      <c r="G1094" s="3">
        <f t="shared" si="38"/>
        <v>454076.62860000005</v>
      </c>
      <c r="H1094" s="3">
        <f t="shared" si="35"/>
        <v>0.14999999990686774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413264.37</v>
      </c>
      <c r="D1099" s="2">
        <f>BILANCA!E94</f>
        <v>413264.37</v>
      </c>
      <c r="E1099" s="2">
        <v>0</v>
      </c>
      <c r="F1099" s="2">
        <v>0</v>
      </c>
      <c r="G1099" s="3">
        <f t="shared" si="38"/>
        <v>110341.58679</v>
      </c>
      <c r="H1099" s="3">
        <f t="shared" si="41"/>
        <v>0.73999999999068677</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187508.85</v>
      </c>
      <c r="D1103" s="2">
        <f>BILANCA!E98</f>
        <v>187508.85</v>
      </c>
      <c r="E1103" s="2">
        <v>0</v>
      </c>
      <c r="F1103" s="2">
        <v>0</v>
      </c>
      <c r="G1103" s="3">
        <f t="shared" si="38"/>
        <v>52314.969149999997</v>
      </c>
      <c r="H1103" s="3">
        <f t="shared" si="41"/>
        <v>0.29999999998835847</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1262136.73</v>
      </c>
      <c r="D1107" s="2">
        <f>BILANCA!E102</f>
        <v>1170608.8799999999</v>
      </c>
      <c r="E1107" s="2">
        <v>0</v>
      </c>
      <c r="F1107" s="2">
        <v>0</v>
      </c>
      <c r="G1107" s="3">
        <f t="shared" si="38"/>
        <v>349525.38552999997</v>
      </c>
      <c r="H1107" s="3">
        <f t="shared" si="41"/>
        <v>0.39000000013038516</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600773.22</v>
      </c>
      <c r="D1123" s="2">
        <f>BILANCA!E118</f>
        <v>600773.22</v>
      </c>
      <c r="E1123" s="2">
        <v>0</v>
      </c>
      <c r="F1123" s="2">
        <v>0</v>
      </c>
      <c r="G1123" s="3">
        <f t="shared" si="38"/>
        <v>203662.12157999998</v>
      </c>
      <c r="H1123" s="3">
        <f t="shared" si="41"/>
        <v>0.43999999994412065</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6671.44</v>
      </c>
      <c r="D1124" s="2">
        <f>BILANCA!E119</f>
        <v>6671.44</v>
      </c>
      <c r="E1124" s="2">
        <v>0</v>
      </c>
      <c r="F1124" s="2">
        <v>0</v>
      </c>
      <c r="G1124" s="3">
        <f t="shared" si="38"/>
        <v>2281.6324800000002</v>
      </c>
      <c r="H1124" s="3">
        <f t="shared" si="41"/>
        <v>0.87999999999919964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6671.44</v>
      </c>
      <c r="D1125" s="2">
        <f>BILANCA!E120</f>
        <v>6671.44</v>
      </c>
      <c r="E1125" s="2">
        <v>0</v>
      </c>
      <c r="F1125" s="2">
        <v>0</v>
      </c>
      <c r="G1125" s="3">
        <f t="shared" si="38"/>
        <v>2301.6468</v>
      </c>
      <c r="H1125" s="3">
        <f t="shared" si="41"/>
        <v>0.87999999999919964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6671.44</v>
      </c>
      <c r="D1131" s="2">
        <f>BILANCA!E126</f>
        <v>6671.44</v>
      </c>
      <c r="E1131" s="2">
        <v>0</v>
      </c>
      <c r="F1131" s="2">
        <v>0</v>
      </c>
      <c r="G1131" s="3">
        <f t="shared" si="38"/>
        <v>2421.7327199999995</v>
      </c>
      <c r="H1131" s="3">
        <f t="shared" si="41"/>
        <v>0.87999999999919964</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145993897.38999999</v>
      </c>
      <c r="D1140" s="2">
        <f>BILANCA!E135</f>
        <v>145994815.24000001</v>
      </c>
      <c r="E1140" s="2">
        <v>0</v>
      </c>
      <c r="F1140" s="2">
        <v>0</v>
      </c>
      <c r="G1140" s="3">
        <f t="shared" si="38"/>
        <v>56937858.623099998</v>
      </c>
      <c r="H1140" s="3">
        <f t="shared" si="41"/>
        <v>0.62999999523162842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145993897.38999999</v>
      </c>
      <c r="D1141" s="2">
        <f>BILANCA!E136</f>
        <v>145994815.24000001</v>
      </c>
      <c r="E1141" s="2">
        <v>0</v>
      </c>
      <c r="F1141" s="2">
        <v>0</v>
      </c>
      <c r="G1141" s="3">
        <f t="shared" si="38"/>
        <v>57375842.150969997</v>
      </c>
      <c r="H1141" s="3">
        <f t="shared" si="41"/>
        <v>0.62999999523162842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1339.73</v>
      </c>
      <c r="D1142" s="2">
        <f>BILANCA!E137</f>
        <v>2156.2600000000002</v>
      </c>
      <c r="E1142" s="2">
        <v>0</v>
      </c>
      <c r="F1142" s="2">
        <v>0</v>
      </c>
      <c r="G1142" s="3">
        <f t="shared" si="38"/>
        <v>746.09700000000009</v>
      </c>
      <c r="H1142" s="3">
        <f t="shared" si="41"/>
        <v>0.53000000000020009</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139840419.24000001</v>
      </c>
      <c r="D1145" s="2">
        <f>BILANCA!E140</f>
        <v>139840430.86000001</v>
      </c>
      <c r="E1145" s="2">
        <v>0</v>
      </c>
      <c r="F1145" s="2">
        <v>0</v>
      </c>
      <c r="G1145" s="3">
        <f t="shared" si="38"/>
        <v>56635372.929600008</v>
      </c>
      <c r="H1145" s="3">
        <f t="shared" si="41"/>
        <v>0.37999999523162842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6152138.4199999999</v>
      </c>
      <c r="D1147" s="2">
        <f>BILANCA!E142</f>
        <v>6152228.1200000001</v>
      </c>
      <c r="E1147" s="2">
        <v>0</v>
      </c>
      <c r="F1147" s="2">
        <v>0</v>
      </c>
      <c r="G1147" s="3">
        <f t="shared" si="38"/>
        <v>2528553.4684200003</v>
      </c>
      <c r="H1147" s="3">
        <f t="shared" si="41"/>
        <v>0.5400000000372529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10414136.889999999</v>
      </c>
      <c r="D1152" s="2">
        <f>BILANCA!E147</f>
        <v>9615322.8999999985</v>
      </c>
      <c r="E1152" s="2">
        <v>0</v>
      </c>
      <c r="F1152" s="2">
        <v>0</v>
      </c>
      <c r="G1152" s="3">
        <f t="shared" si="38"/>
        <v>4209559.1419799989</v>
      </c>
      <c r="H1152" s="3">
        <f t="shared" si="41"/>
        <v>0.21000000275671482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2226268.5</v>
      </c>
      <c r="D1153" s="2">
        <f>BILANCA!E148</f>
        <v>2443300</v>
      </c>
      <c r="E1153" s="2">
        <v>0</v>
      </c>
      <c r="F1153" s="2">
        <v>0</v>
      </c>
      <c r="G1153" s="3">
        <f t="shared" si="38"/>
        <v>1017140.1954999999</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408369.15</v>
      </c>
      <c r="D1155" s="2">
        <f>BILANCA!E150</f>
        <v>567571.74</v>
      </c>
      <c r="E1155" s="2">
        <v>0</v>
      </c>
      <c r="F1155" s="2">
        <v>0</v>
      </c>
      <c r="G1155" s="3">
        <f t="shared" si="38"/>
        <v>223809.33134999996</v>
      </c>
      <c r="H1155" s="3">
        <f t="shared" si="41"/>
        <v>0.41000000003259629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408369.15</v>
      </c>
      <c r="D1163" s="2">
        <f>BILANCA!E158</f>
        <v>567571.74</v>
      </c>
      <c r="E1163" s="2">
        <v>0</v>
      </c>
      <c r="F1163" s="2">
        <v>0</v>
      </c>
      <c r="G1163" s="3">
        <f t="shared" si="38"/>
        <v>236157.43239</v>
      </c>
      <c r="H1163" s="3">
        <f t="shared" si="41"/>
        <v>0.41000000003259629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9428105.5800000001</v>
      </c>
      <c r="D1164" s="2">
        <f>BILANCA!E159</f>
        <v>9199353.8399999999</v>
      </c>
      <c r="E1164" s="2">
        <v>0</v>
      </c>
      <c r="F1164" s="2">
        <v>0</v>
      </c>
      <c r="G1164" s="3">
        <f t="shared" si="38"/>
        <v>4285329.2420399999</v>
      </c>
      <c r="H1164" s="3">
        <f t="shared" si="41"/>
        <v>0.58000000007450581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7602205.4500000002</v>
      </c>
      <c r="D1165" s="2">
        <f>BILANCA!E160</f>
        <v>7932633.4199999999</v>
      </c>
      <c r="E1165" s="2">
        <v>0</v>
      </c>
      <c r="F1165" s="2">
        <v>0</v>
      </c>
      <c r="G1165" s="3">
        <f t="shared" si="38"/>
        <v>3637458.2049500002</v>
      </c>
      <c r="H1165" s="3">
        <f t="shared" si="41"/>
        <v>0.87000000011175871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5042754.2</v>
      </c>
      <c r="D1168" s="2">
        <f>BILANCA!E163</f>
        <v>5415285.2599999998</v>
      </c>
      <c r="E1168" s="2">
        <v>0</v>
      </c>
      <c r="F1168" s="2">
        <v>0</v>
      </c>
      <c r="G1168" s="3">
        <f t="shared" si="38"/>
        <v>2507985.3057599999</v>
      </c>
      <c r="H1168" s="3">
        <f t="shared" si="41"/>
        <v>0.4599999999627471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14293565.99</v>
      </c>
      <c r="D1169" s="2">
        <f>BILANCA!E164</f>
        <v>15942821.359999999</v>
      </c>
      <c r="E1169" s="2">
        <v>0</v>
      </c>
      <c r="F1169" s="2">
        <v>0</v>
      </c>
      <c r="G1169" s="3">
        <f t="shared" si="38"/>
        <v>7342494.1848900001</v>
      </c>
      <c r="H1169" s="3">
        <f t="shared" si="41"/>
        <v>0.36999999918043613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1758866.1600000001</v>
      </c>
      <c r="D1170" s="2">
        <f>BILANCA!E165</f>
        <v>1222495.28</v>
      </c>
      <c r="E1170" s="2">
        <v>0</v>
      </c>
      <c r="F1170" s="2">
        <v>0</v>
      </c>
      <c r="G1170" s="3">
        <f t="shared" si="38"/>
        <v>672617.07520000008</v>
      </c>
      <c r="H1170" s="3">
        <f t="shared" si="41"/>
        <v>0.44000000017695129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1587927.32</v>
      </c>
      <c r="D1171" s="2">
        <f>BILANCA!E166</f>
        <v>1193192.26</v>
      </c>
      <c r="E1171" s="2">
        <v>0</v>
      </c>
      <c r="F1171" s="2">
        <v>0</v>
      </c>
      <c r="G1171" s="3">
        <f t="shared" si="38"/>
        <v>639864.20623999997</v>
      </c>
      <c r="H1171" s="3">
        <f t="shared" si="41"/>
        <v>0.58000000007450581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534430.15</v>
      </c>
      <c r="D1172" s="2">
        <f>BILANCA!E167</f>
        <v>359667.04</v>
      </c>
      <c r="E1172" s="2">
        <v>0</v>
      </c>
      <c r="F1172" s="2">
        <v>0</v>
      </c>
      <c r="G1172" s="3">
        <f t="shared" si="38"/>
        <v>203109.80525999999</v>
      </c>
      <c r="H1172" s="3">
        <f t="shared" si="41"/>
        <v>0.19000000000232831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363491.31</v>
      </c>
      <c r="D1175" s="2">
        <f>BILANCA!E170</f>
        <v>330364.02</v>
      </c>
      <c r="E1175" s="2">
        <v>0</v>
      </c>
      <c r="F1175" s="2">
        <v>0</v>
      </c>
      <c r="G1175" s="3">
        <f t="shared" si="38"/>
        <v>168996.19275000002</v>
      </c>
      <c r="H1175" s="3">
        <f t="shared" si="41"/>
        <v>0.33000000001629815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810667.71</v>
      </c>
      <c r="D1176" s="2">
        <f>BILANCA!E171</f>
        <v>653489.56000000006</v>
      </c>
      <c r="E1176" s="2">
        <v>0</v>
      </c>
      <c r="F1176" s="2">
        <v>0</v>
      </c>
      <c r="G1176" s="3">
        <f t="shared" si="38"/>
        <v>351529.37378000002</v>
      </c>
      <c r="H1176" s="3">
        <f t="shared" si="41"/>
        <v>0.72999999998137355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810667.71</v>
      </c>
      <c r="D1177" s="2">
        <f>BILANCA!E172</f>
        <v>653489.56000000006</v>
      </c>
      <c r="E1177" s="2">
        <v>0</v>
      </c>
      <c r="F1177" s="2">
        <v>0</v>
      </c>
      <c r="G1177" s="3">
        <f t="shared" si="38"/>
        <v>353647.02061000001</v>
      </c>
      <c r="H1177" s="3">
        <f t="shared" si="41"/>
        <v>0.72999999998137355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1207725062.6500001</v>
      </c>
      <c r="D1180" s="2">
        <f>BILANCA!E176</f>
        <v>1209398095.0700002</v>
      </c>
      <c r="E1180" s="2">
        <v>0</v>
      </c>
      <c r="F1180" s="2">
        <v>0</v>
      </c>
      <c r="G1180" s="3">
        <f t="shared" si="38"/>
        <v>616508612.97430015</v>
      </c>
      <c r="H1180" s="3">
        <f t="shared" si="41"/>
        <v>0.42000007629394531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57468386.670000002</v>
      </c>
      <c r="D1181" s="2">
        <f>BILANCA!E177</f>
        <v>54817616.990000002</v>
      </c>
      <c r="E1181" s="2">
        <v>0</v>
      </c>
      <c r="F1181" s="2">
        <v>0</v>
      </c>
      <c r="G1181" s="3">
        <f t="shared" si="38"/>
        <v>28574719.131150004</v>
      </c>
      <c r="H1181" s="3">
        <f t="shared" si="41"/>
        <v>0.33999999612569809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10049947.01</v>
      </c>
      <c r="D1182" s="2">
        <f>BILANCA!E178</f>
        <v>9645021.0200000014</v>
      </c>
      <c r="E1182" s="2">
        <v>0</v>
      </c>
      <c r="F1182" s="2">
        <v>0</v>
      </c>
      <c r="G1182" s="3">
        <f t="shared" si="38"/>
        <v>5046478.1166000003</v>
      </c>
      <c r="H1182" s="3">
        <f t="shared" si="41"/>
        <v>3.0000001192092896E-2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1365132.58</v>
      </c>
      <c r="D1183" s="2">
        <f>BILANCA!E179</f>
        <v>1498617.79</v>
      </c>
      <c r="E1183" s="2">
        <v>0</v>
      </c>
      <c r="F1183" s="2">
        <v>0</v>
      </c>
      <c r="G1183" s="3">
        <f t="shared" si="38"/>
        <v>754689.69167999993</v>
      </c>
      <c r="H1183" s="3">
        <f t="shared" si="41"/>
        <v>0.62999999988824129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6097062.6399999997</v>
      </c>
      <c r="D1184" s="2">
        <f>BILANCA!E180</f>
        <v>5576205.5899999999</v>
      </c>
      <c r="E1184" s="2">
        <v>0</v>
      </c>
      <c r="F1184" s="2">
        <v>0</v>
      </c>
      <c r="G1184" s="3">
        <f t="shared" si="38"/>
        <v>3001408.4446799997</v>
      </c>
      <c r="H1184" s="3">
        <f t="shared" si="41"/>
        <v>0.77000000048428774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866534.61</v>
      </c>
      <c r="D1185" s="2">
        <f>BILANCA!E181</f>
        <v>841462.75</v>
      </c>
      <c r="E1185" s="2">
        <v>0</v>
      </c>
      <c r="F1185" s="2">
        <v>0</v>
      </c>
      <c r="G1185" s="3">
        <f t="shared" si="38"/>
        <v>446155.51924999995</v>
      </c>
      <c r="H1185" s="3">
        <f t="shared" si="41"/>
        <v>0.64000000001396984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625656.28</v>
      </c>
      <c r="D1187" s="2">
        <f>BILANCA!E183</f>
        <v>567884.18000000005</v>
      </c>
      <c r="E1187" s="2">
        <v>0</v>
      </c>
      <c r="F1187" s="2">
        <v>0</v>
      </c>
      <c r="G1187" s="3">
        <f t="shared" si="38"/>
        <v>311772.16128</v>
      </c>
      <c r="H1187" s="3">
        <f t="shared" si="41"/>
        <v>0.46000000007916242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240878.33</v>
      </c>
      <c r="D1188" s="2">
        <f>BILANCA!E184</f>
        <v>273578.57</v>
      </c>
      <c r="E1188" s="2">
        <v>0</v>
      </c>
      <c r="F1188" s="2">
        <v>0</v>
      </c>
      <c r="G1188" s="3">
        <f t="shared" si="38"/>
        <v>140270.31365999999</v>
      </c>
      <c r="H1188" s="3">
        <f t="shared" si="41"/>
        <v>0.7599999999802094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25404.78</v>
      </c>
      <c r="D1189" s="2">
        <f>BILANCA!E185</f>
        <v>569717.09</v>
      </c>
      <c r="E1189" s="2">
        <v>0</v>
      </c>
      <c r="F1189" s="2">
        <v>0</v>
      </c>
      <c r="G1189" s="3">
        <f t="shared" si="38"/>
        <v>208506.17383999997</v>
      </c>
      <c r="H1189" s="3">
        <f t="shared" si="41"/>
        <v>0.30999999996856786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381950.85</v>
      </c>
      <c r="D1198" s="2">
        <f>BILANCA!E194</f>
        <v>361025.99</v>
      </c>
      <c r="E1198" s="2">
        <v>0</v>
      </c>
      <c r="F1198" s="2">
        <v>0</v>
      </c>
      <c r="G1198" s="3">
        <f t="shared" si="38"/>
        <v>207552.53203999999</v>
      </c>
      <c r="H1198" s="3">
        <f t="shared" si="41"/>
        <v>0.16000000003259629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121347.76</v>
      </c>
      <c r="D1199" s="2">
        <f>BILANCA!E195</f>
        <v>110068.3</v>
      </c>
      <c r="E1199" s="2">
        <v>0</v>
      </c>
      <c r="F1199" s="2">
        <v>0</v>
      </c>
      <c r="G1199" s="3">
        <f t="shared" si="38"/>
        <v>64540.544040000001</v>
      </c>
      <c r="H1199" s="3">
        <f t="shared" si="41"/>
        <v>0.54000000000814907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1192513.79</v>
      </c>
      <c r="D1200" s="2">
        <f>BILANCA!E196</f>
        <v>687923.51</v>
      </c>
      <c r="E1200" s="2">
        <v>0</v>
      </c>
      <c r="F1200" s="2">
        <v>0</v>
      </c>
      <c r="G1200" s="3">
        <f t="shared" si="38"/>
        <v>487988.5539</v>
      </c>
      <c r="H1200" s="3">
        <f t="shared" si="41"/>
        <v>0.69999999995343387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1994152.6</v>
      </c>
      <c r="D1201" s="2">
        <f>BILANCA!E197</f>
        <v>1883521.1600000001</v>
      </c>
      <c r="E1201" s="2">
        <v>0</v>
      </c>
      <c r="F1201" s="2">
        <v>0</v>
      </c>
      <c r="G1201" s="3">
        <f t="shared" si="38"/>
        <v>1100388.2297200002</v>
      </c>
      <c r="H1201" s="3">
        <f t="shared" si="41"/>
        <v>0.56000000005587935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58478.51</v>
      </c>
      <c r="D1202" s="2">
        <f>BILANCA!E198</f>
        <v>4282.8999999999996</v>
      </c>
      <c r="E1202" s="2">
        <v>0</v>
      </c>
      <c r="F1202" s="2">
        <v>0</v>
      </c>
      <c r="G1202" s="3">
        <f t="shared" ref="G1202:G1206" si="44">B1202/1000*C1202+B1202/500*D1202</f>
        <v>12872.507519999999</v>
      </c>
      <c r="H1202" s="3">
        <f t="shared" ref="H1202:H1206" si="45">ABS(C1202-ROUND(C1202,0))+ABS(D1202-ROUND(D1202,0))</f>
        <v>0.58999999999832653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1290362.18</v>
      </c>
      <c r="D1203" s="2">
        <f>BILANCA!E199</f>
        <v>895743.35</v>
      </c>
      <c r="E1203" s="2">
        <v>0</v>
      </c>
      <c r="F1203" s="2">
        <v>0</v>
      </c>
      <c r="G1203" s="3">
        <f t="shared" si="44"/>
        <v>594796.83383999998</v>
      </c>
      <c r="H1203" s="3">
        <f t="shared" si="45"/>
        <v>0.52999999991152436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645311.91</v>
      </c>
      <c r="D1206" s="2">
        <f>BILANCA!E202</f>
        <v>983494.91</v>
      </c>
      <c r="E1206" s="2">
        <v>0</v>
      </c>
      <c r="F1206" s="2">
        <v>0</v>
      </c>
      <c r="G1206" s="3">
        <f t="shared" si="44"/>
        <v>512011.13908000005</v>
      </c>
      <c r="H1206" s="3">
        <f t="shared" si="45"/>
        <v>0.17999999993480742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36454440.370000005</v>
      </c>
      <c r="D1223" s="2">
        <f>BILANCA!E219</f>
        <v>32606160.670000002</v>
      </c>
      <c r="E1223" s="2">
        <v>0</v>
      </c>
      <c r="F1223" s="2">
        <v>0</v>
      </c>
      <c r="G1223" s="3">
        <f t="shared" si="38"/>
        <v>21655020.244230002</v>
      </c>
      <c r="H1223" s="3">
        <f t="shared" si="41"/>
        <v>0.70000000298023224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36454440.370000005</v>
      </c>
      <c r="D1224" s="2">
        <f>BILANCA!E220</f>
        <v>32606160.670000002</v>
      </c>
      <c r="E1224" s="2">
        <v>0</v>
      </c>
      <c r="F1224" s="2">
        <v>0</v>
      </c>
      <c r="G1224" s="3">
        <f t="shared" si="38"/>
        <v>21756687.005940001</v>
      </c>
      <c r="H1224" s="3">
        <f t="shared" si="41"/>
        <v>0.70000000298023224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8458631.1500000004</v>
      </c>
      <c r="D1228" s="2">
        <f>BILANCA!E224</f>
        <v>7349305.4299999997</v>
      </c>
      <c r="E1228" s="2">
        <v>0</v>
      </c>
      <c r="F1228" s="2">
        <v>0</v>
      </c>
      <c r="G1228" s="3">
        <f t="shared" si="38"/>
        <v>5048278.7581799999</v>
      </c>
      <c r="H1228" s="3">
        <f t="shared" si="41"/>
        <v>0.58000000007450581</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25821399.800000001</v>
      </c>
      <c r="D1229" s="2">
        <f>BILANCA!E225</f>
        <v>23427050.600000001</v>
      </c>
      <c r="E1229" s="2">
        <v>0</v>
      </c>
      <c r="F1229" s="2">
        <v>0</v>
      </c>
      <c r="G1229" s="3">
        <f t="shared" si="38"/>
        <v>15915934.719000001</v>
      </c>
      <c r="H1229" s="3">
        <f t="shared" si="41"/>
        <v>0.59999999776482582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1186365.77</v>
      </c>
      <c r="D1234" s="2">
        <f>BILANCA!E230</f>
        <v>1087508.29</v>
      </c>
      <c r="E1234" s="2">
        <v>0</v>
      </c>
      <c r="F1234" s="2">
        <v>0</v>
      </c>
      <c r="G1234" s="3">
        <f t="shared" si="38"/>
        <v>752949.64639999997</v>
      </c>
      <c r="H1234" s="3">
        <f t="shared" si="41"/>
        <v>0.52000000001862645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988043.65</v>
      </c>
      <c r="D1236" s="2">
        <f>BILANCA!E232</f>
        <v>742296.35</v>
      </c>
      <c r="E1236" s="2">
        <v>0</v>
      </c>
      <c r="F1236" s="2">
        <v>0</v>
      </c>
      <c r="G1236" s="3">
        <f t="shared" si="38"/>
        <v>558815.81510000001</v>
      </c>
      <c r="H1236" s="3">
        <f t="shared" si="41"/>
        <v>0.69999999995343387</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8905454.75</v>
      </c>
      <c r="D1251" s="2">
        <f>BILANCA!E247</f>
        <v>10525637.869999999</v>
      </c>
      <c r="E1251" s="2">
        <v>0</v>
      </c>
      <c r="F1251" s="2">
        <v>0</v>
      </c>
      <c r="G1251" s="3">
        <f>B1251/1000*C1251+B1251/500*D1251</f>
        <v>7219572.0480899997</v>
      </c>
      <c r="H1251" s="3">
        <f>ABS(C1251-ROUND(C1251,0))+ABS(D1251-ROUND(D1251,0))</f>
        <v>0.38000000081956387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64391.94</v>
      </c>
      <c r="D1252" s="2">
        <f>BILANCA!E248</f>
        <v>157276.27000000002</v>
      </c>
      <c r="E1252" s="2">
        <v>0</v>
      </c>
      <c r="F1252" s="2">
        <v>0</v>
      </c>
      <c r="G1252" s="3">
        <f t="shared" si="38"/>
        <v>91704.564160000009</v>
      </c>
      <c r="H1252" s="3">
        <f t="shared" si="41"/>
        <v>0.33000000001629815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88826.92</v>
      </c>
      <c r="E1253" s="2">
        <v>0</v>
      </c>
      <c r="F1253" s="2">
        <v>0</v>
      </c>
      <c r="G1253" s="3">
        <f t="shared" si="38"/>
        <v>43169.883119999999</v>
      </c>
      <c r="H1253" s="3">
        <f t="shared" si="41"/>
        <v>8.000000000174623E-2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64391.94</v>
      </c>
      <c r="D1254" s="2">
        <f>BILANCA!E250</f>
        <v>68449.350000000006</v>
      </c>
      <c r="E1254" s="2">
        <v>0</v>
      </c>
      <c r="F1254" s="2">
        <v>0</v>
      </c>
      <c r="G1254" s="3">
        <f t="shared" si="38"/>
        <v>49114.916160000001</v>
      </c>
      <c r="H1254" s="3">
        <f t="shared" si="41"/>
        <v>0.41000000000349246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1150256675.98</v>
      </c>
      <c r="D1255" s="2">
        <f>BILANCA!E251</f>
        <v>1154580478.0800002</v>
      </c>
      <c r="E1255" s="2">
        <v>0</v>
      </c>
      <c r="F1255" s="2">
        <v>0</v>
      </c>
      <c r="G1255" s="3">
        <f t="shared" si="38"/>
        <v>847557319.87430012</v>
      </c>
      <c r="H1255" s="3">
        <f t="shared" si="41"/>
        <v>0.10000014305114746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1110392123.8800001</v>
      </c>
      <c r="D1256" s="2">
        <f>BILANCA!E252</f>
        <v>1121985050.76</v>
      </c>
      <c r="E1256" s="2">
        <v>0</v>
      </c>
      <c r="F1256" s="2">
        <v>0</v>
      </c>
      <c r="G1256" s="3">
        <f t="shared" si="38"/>
        <v>825173107.44840002</v>
      </c>
      <c r="H1256" s="3">
        <f t="shared" si="41"/>
        <v>0.3599998950958252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1146846564.25</v>
      </c>
      <c r="D1257" s="2">
        <f>BILANCA!E253</f>
        <v>1154591211.4300001</v>
      </c>
      <c r="E1257" s="2">
        <v>0</v>
      </c>
      <c r="F1257" s="2">
        <v>0</v>
      </c>
      <c r="G1257" s="3">
        <f t="shared" si="38"/>
        <v>853639159.8161701</v>
      </c>
      <c r="H1257" s="3">
        <f t="shared" si="41"/>
        <v>0.68000006675720215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36454440.369999997</v>
      </c>
      <c r="D1258" s="2">
        <f>BILANCA!E254</f>
        <v>32606160.670000002</v>
      </c>
      <c r="E1258" s="2">
        <v>0</v>
      </c>
      <c r="F1258" s="2">
        <v>0</v>
      </c>
      <c r="G1258" s="3">
        <f t="shared" si="38"/>
        <v>25213356.90408</v>
      </c>
      <c r="H1258" s="3">
        <f t="shared" si="41"/>
        <v>0.69999999552965164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28571369.789999999</v>
      </c>
      <c r="D1259" s="2">
        <f>BILANCA!E255</f>
        <v>22548645.91</v>
      </c>
      <c r="E1259" s="2">
        <v>0</v>
      </c>
      <c r="F1259" s="2">
        <v>0</v>
      </c>
      <c r="G1259" s="3">
        <f t="shared" si="38"/>
        <v>18343496.74089</v>
      </c>
      <c r="H1259" s="3">
        <f t="shared" si="41"/>
        <v>0.30000000074505806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35681523.32</v>
      </c>
      <c r="D1260" s="2">
        <f>BILANCA!E256</f>
        <v>31628710.120000001</v>
      </c>
      <c r="E1260" s="2">
        <v>0</v>
      </c>
      <c r="F1260" s="2">
        <v>0</v>
      </c>
      <c r="G1260" s="3">
        <f t="shared" si="38"/>
        <v>24734735.890000001</v>
      </c>
      <c r="H1260" s="3">
        <f t="shared" si="41"/>
        <v>0.44000000134110451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35681523.32</v>
      </c>
      <c r="D1261" s="2">
        <f>BILANCA!E257</f>
        <v>31628710.120000001</v>
      </c>
      <c r="E1261" s="2">
        <v>0</v>
      </c>
      <c r="F1261" s="2">
        <v>0</v>
      </c>
      <c r="G1261" s="3">
        <f t="shared" si="38"/>
        <v>24833674.833560001</v>
      </c>
      <c r="H1261" s="3">
        <f t="shared" si="41"/>
        <v>0.44000000134110451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7110153.5299999993</v>
      </c>
      <c r="D1264" s="2">
        <f>BILANCA!E260</f>
        <v>9080064.2100000009</v>
      </c>
      <c r="E1264" s="2">
        <v>0</v>
      </c>
      <c r="F1264" s="2">
        <v>0</v>
      </c>
      <c r="G1264" s="3">
        <f t="shared" si="38"/>
        <v>6418651.6152999997</v>
      </c>
      <c r="H1264" s="3">
        <f t="shared" si="41"/>
        <v>0.68000000156462193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4027815.48</v>
      </c>
      <c r="D1266" s="2">
        <f>BILANCA!E262</f>
        <v>5407845.5099999998</v>
      </c>
      <c r="E1266" s="2">
        <v>0</v>
      </c>
      <c r="F1266" s="2">
        <v>0</v>
      </c>
      <c r="G1266" s="3">
        <f t="shared" si="38"/>
        <v>3799937.6639999999</v>
      </c>
      <c r="H1266" s="3">
        <f t="shared" si="41"/>
        <v>0.97000000020489097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3082338.05</v>
      </c>
      <c r="D1267" s="2">
        <f>BILANCA!E263</f>
        <v>3672218.7</v>
      </c>
      <c r="E1267" s="2">
        <v>0</v>
      </c>
      <c r="F1267" s="2">
        <v>0</v>
      </c>
      <c r="G1267" s="3">
        <f t="shared" si="38"/>
        <v>2679681.2906499999</v>
      </c>
      <c r="H1267" s="3">
        <f t="shared" si="41"/>
        <v>0.34999999962747097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9784885.4400000013</v>
      </c>
      <c r="D1278" s="2">
        <f>BILANCA!E274</f>
        <v>9044796.2199999988</v>
      </c>
      <c r="E1278" s="2">
        <v>0</v>
      </c>
      <c r="F1278" s="2">
        <v>0</v>
      </c>
      <c r="G1278" s="3">
        <f t="shared" si="38"/>
        <v>7470360.0718400003</v>
      </c>
      <c r="H1278" s="3">
        <f t="shared" si="41"/>
        <v>0.66000000014901161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903866.3</v>
      </c>
      <c r="D1279" s="2">
        <f>BILANCA!E275</f>
        <v>1359604.15</v>
      </c>
      <c r="E1279" s="2">
        <v>0</v>
      </c>
      <c r="F1279" s="2">
        <v>0</v>
      </c>
      <c r="G1279" s="3">
        <f t="shared" ref="G1279:G1294" si="48">B1279/1000*C1279+B1279/500*D1279</f>
        <v>974607.06740000006</v>
      </c>
      <c r="H1279" s="3">
        <f t="shared" ref="H1279:H1294" si="49">ABS(C1279-ROUND(C1279,0))+ABS(D1279-ROUND(D1279,0))</f>
        <v>0.44999999995343387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408369.15</v>
      </c>
      <c r="D1281" s="2">
        <f>BILANCA!E277</f>
        <v>567571.74</v>
      </c>
      <c r="E1281" s="2">
        <v>0</v>
      </c>
      <c r="F1281" s="2">
        <v>0</v>
      </c>
      <c r="G1281" s="3">
        <f t="shared" si="48"/>
        <v>418291.92272999999</v>
      </c>
      <c r="H1281" s="3">
        <f t="shared" si="49"/>
        <v>0.41000000003259629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408369.15</v>
      </c>
      <c r="D1289" s="2">
        <f>BILANCA!E285</f>
        <v>567571.74</v>
      </c>
      <c r="E1289" s="2">
        <v>0</v>
      </c>
      <c r="F1289" s="2">
        <v>0</v>
      </c>
      <c r="G1289" s="3">
        <f t="shared" si="48"/>
        <v>430640.02377000009</v>
      </c>
      <c r="H1289" s="3">
        <f t="shared" si="49"/>
        <v>0.41000000003259629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2928042.31</v>
      </c>
      <c r="D1290" s="2">
        <f>BILANCA!E286</f>
        <v>2324352.36</v>
      </c>
      <c r="E1290" s="2">
        <v>0</v>
      </c>
      <c r="F1290" s="2">
        <v>0</v>
      </c>
      <c r="G1290" s="3">
        <f t="shared" si="48"/>
        <v>2121489.1684000003</v>
      </c>
      <c r="H1290" s="3">
        <f t="shared" si="49"/>
        <v>0.66999999992549419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2887371.35</v>
      </c>
      <c r="D1291" s="2">
        <f>BILANCA!E287</f>
        <v>2216028.7599999998</v>
      </c>
      <c r="E1291" s="2">
        <v>0</v>
      </c>
      <c r="F1291" s="2">
        <v>0</v>
      </c>
      <c r="G1291" s="3">
        <f t="shared" si="48"/>
        <v>2056759.51247</v>
      </c>
      <c r="H1291" s="3">
        <f t="shared" si="49"/>
        <v>0.59000000031664968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2657236.33</v>
      </c>
      <c r="D1294" s="2">
        <f>BILANCA!E290</f>
        <v>2577239.21</v>
      </c>
      <c r="E1294" s="2">
        <v>0</v>
      </c>
      <c r="F1294" s="2">
        <v>0</v>
      </c>
      <c r="G1294" s="3">
        <f t="shared" si="48"/>
        <v>2218526.9890000001</v>
      </c>
      <c r="H1294" s="3">
        <f t="shared" si="49"/>
        <v>0.5400000000372529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1508296.8699999999</v>
      </c>
      <c r="D1295" s="2">
        <f>BILANCA!E291</f>
        <v>1001985.19</v>
      </c>
      <c r="E1295" s="2">
        <v>0</v>
      </c>
      <c r="F1295" s="2">
        <v>0</v>
      </c>
      <c r="G1295" s="3">
        <f t="shared" si="38"/>
        <v>1000996.1662499998</v>
      </c>
      <c r="H1295" s="3">
        <f t="shared" si="41"/>
        <v>0.32000000006519258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1234597.9099999999</v>
      </c>
      <c r="D1296" s="2">
        <f>BILANCA!E292</f>
        <v>869956.08</v>
      </c>
      <c r="E1296" s="2">
        <v>0</v>
      </c>
      <c r="F1296" s="2">
        <v>0</v>
      </c>
      <c r="G1296" s="3">
        <f t="shared" ref="G1296:G1299" si="50">B1296/1000*C1296+B1296/500*D1296</f>
        <v>850709.88001999981</v>
      </c>
      <c r="H1296" s="3">
        <f t="shared" ref="H1296:H1299" si="51">ABS(C1296-ROUND(C1296,0))+ABS(D1296-ROUND(D1296,0))</f>
        <v>0.17000000004190952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273698.96000000002</v>
      </c>
      <c r="D1297" s="2">
        <f>BILANCA!E293</f>
        <v>132029.10999999999</v>
      </c>
      <c r="E1297" s="2">
        <v>0</v>
      </c>
      <c r="F1297" s="2">
        <v>0</v>
      </c>
      <c r="G1297" s="3">
        <f t="shared" si="50"/>
        <v>154336.31065999999</v>
      </c>
      <c r="H1297" s="3">
        <f t="shared" si="51"/>
        <v>0.1499999999650754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251092652.19999999</v>
      </c>
      <c r="D1301" s="2">
        <f>BILANCA!E297</f>
        <v>292606164.07999998</v>
      </c>
      <c r="E1301" s="2">
        <v>0</v>
      </c>
      <c r="F1301" s="2">
        <v>0</v>
      </c>
      <c r="G1301" s="3">
        <f t="shared" si="38"/>
        <v>243364749.28475997</v>
      </c>
      <c r="H1301" s="3">
        <f t="shared" si="41"/>
        <v>0.27999997138977051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251092652.19999999</v>
      </c>
      <c r="D1302" s="2">
        <f>BILANCA!E298</f>
        <v>292606164.07999998</v>
      </c>
      <c r="E1302" s="2">
        <v>0</v>
      </c>
      <c r="F1302" s="2">
        <v>0</v>
      </c>
      <c r="G1302" s="3">
        <f t="shared" si="38"/>
        <v>244201054.26511997</v>
      </c>
      <c r="H1302" s="3">
        <f t="shared" si="41"/>
        <v>0.27999997138977051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600773.22</v>
      </c>
      <c r="D1303" s="2">
        <f>BILANCA!E300</f>
        <v>600773.22</v>
      </c>
      <c r="E1303" s="2">
        <v>0</v>
      </c>
      <c r="F1303" s="2">
        <v>0</v>
      </c>
      <c r="G1303" s="3">
        <f t="shared" si="38"/>
        <v>528079.66038000002</v>
      </c>
      <c r="H1303" s="3">
        <f t="shared" si="41"/>
        <v>0.43999999994412065</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1262136.73</v>
      </c>
      <c r="D1304" s="2">
        <f>BILANCA!E301</f>
        <v>1170608.8799999999</v>
      </c>
      <c r="E1304" s="2">
        <v>0</v>
      </c>
      <c r="F1304" s="2">
        <v>0</v>
      </c>
      <c r="G1304" s="3">
        <f t="shared" si="38"/>
        <v>1059386.22006</v>
      </c>
      <c r="H1304" s="3">
        <f t="shared" si="41"/>
        <v>0.39000000013038516</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20874418.989999998</v>
      </c>
      <c r="D1305" s="2">
        <f>BILANCA!E302</f>
        <v>21306850.129999999</v>
      </c>
      <c r="E1305" s="2">
        <v>0</v>
      </c>
      <c r="F1305" s="2">
        <v>0</v>
      </c>
      <c r="G1305" s="3">
        <f t="shared" si="38"/>
        <v>18728995.178749997</v>
      </c>
      <c r="H1305" s="3">
        <f t="shared" si="41"/>
        <v>0.14000000059604645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3833283.89</v>
      </c>
      <c r="D1306" s="2">
        <f>BILANCA!E303</f>
        <v>4251294.13</v>
      </c>
      <c r="E1306" s="2">
        <v>0</v>
      </c>
      <c r="F1306" s="2">
        <v>0</v>
      </c>
      <c r="G1306" s="3">
        <f t="shared" si="38"/>
        <v>3651418.1563999997</v>
      </c>
      <c r="H1306" s="3">
        <f t="shared" si="41"/>
        <v>0.23999999975785613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471170.11</v>
      </c>
      <c r="D1307" s="2">
        <f>BILANCA!E304</f>
        <v>1339264.3500000001</v>
      </c>
      <c r="E1307" s="2">
        <v>0</v>
      </c>
      <c r="F1307" s="2">
        <v>0</v>
      </c>
      <c r="G1307" s="3">
        <f>B1307/1000*C1307+B1307/500*D1307</f>
        <v>935460.54657000001</v>
      </c>
      <c r="H1307" s="3">
        <f>ABS(C1307-ROUND(C1307,0))+ABS(D1307-ROUND(D1307,0))</f>
        <v>0.46000000007916242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408886.89</v>
      </c>
      <c r="D1308" s="2">
        <f>BILANCA!E305</f>
        <v>335442.02</v>
      </c>
      <c r="E1308" s="2">
        <v>0</v>
      </c>
      <c r="F1308" s="2">
        <v>0</v>
      </c>
      <c r="G1308" s="3">
        <f t="shared" ref="G1308:G1581" si="52">B1308/1000*C1308+B1308/500*D1308</f>
        <v>321771.73713999998</v>
      </c>
      <c r="H1308" s="3">
        <f t="shared" si="41"/>
        <v>0.13000000000465661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1713470.58</v>
      </c>
      <c r="D1309" s="2">
        <f>BILANCA!E306</f>
        <v>1217417.28</v>
      </c>
      <c r="E1309" s="2">
        <v>0</v>
      </c>
      <c r="F1309" s="2">
        <v>0</v>
      </c>
      <c r="G1309" s="3">
        <f t="shared" si="52"/>
        <v>1240343.2368600001</v>
      </c>
      <c r="H1309" s="3">
        <f t="shared" si="41"/>
        <v>0.69999999995343387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6794.11</v>
      </c>
      <c r="D1311" s="2">
        <f>BILANCA!E308</f>
        <v>19081.84</v>
      </c>
      <c r="E1311" s="2">
        <v>0</v>
      </c>
      <c r="F1311" s="2">
        <v>0</v>
      </c>
      <c r="G1311" s="3">
        <f t="shared" si="52"/>
        <v>13532.294789999998</v>
      </c>
      <c r="H1311" s="3">
        <f t="shared" si="41"/>
        <v>0.26999999999952706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160433.19</v>
      </c>
      <c r="D1312" s="2">
        <f>BILANCA!E309</f>
        <v>87879.3</v>
      </c>
      <c r="E1312" s="2">
        <v>0</v>
      </c>
      <c r="F1312" s="2">
        <v>0</v>
      </c>
      <c r="G1312" s="3">
        <f t="shared" si="52"/>
        <v>101529.92058000001</v>
      </c>
      <c r="H1312" s="3">
        <f t="shared" si="41"/>
        <v>0.49000000000523869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269033.99</v>
      </c>
      <c r="D1314" s="2">
        <f>BILANCA!E311</f>
        <v>266763.02</v>
      </c>
      <c r="E1314" s="2">
        <v>0</v>
      </c>
      <c r="F1314" s="2">
        <v>0</v>
      </c>
      <c r="G1314" s="3">
        <f t="shared" si="52"/>
        <v>243978.24911999999</v>
      </c>
      <c r="H1314" s="3">
        <f t="shared" si="41"/>
        <v>3.0000000027939677E-2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162565.69</v>
      </c>
      <c r="D1316" s="2">
        <f>BILANCA!E313</f>
        <v>3649.45</v>
      </c>
      <c r="E1316" s="2">
        <v>0</v>
      </c>
      <c r="F1316" s="2">
        <v>0</v>
      </c>
      <c r="G1316" s="3">
        <f t="shared" ref="G1316:G1325" si="53">B1316/1000*C1316+B1316/500*D1316</f>
        <v>51978.564539999999</v>
      </c>
      <c r="H1316" s="3">
        <f t="shared" ref="H1316:H1325" si="54">ABS(C1316-ROUND(C1316,0))+ABS(D1316-ROUND(D1316,0))</f>
        <v>0.75999999999748979</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62426.53</v>
      </c>
      <c r="D1317" s="2">
        <f>BILANCA!E314</f>
        <v>75715.28</v>
      </c>
      <c r="E1317" s="2">
        <v>0</v>
      </c>
      <c r="F1317" s="2">
        <v>0</v>
      </c>
      <c r="G1317" s="3">
        <f t="shared" si="53"/>
        <v>65654.126629999999</v>
      </c>
      <c r="H1317" s="3">
        <f t="shared" si="54"/>
        <v>0.75</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696836.14</v>
      </c>
      <c r="D1339" s="2">
        <f>BILANCA!E336</f>
        <v>756631.24</v>
      </c>
      <c r="E1339" s="2">
        <v>0</v>
      </c>
      <c r="F1339" s="2">
        <v>0</v>
      </c>
      <c r="G1339" s="3">
        <f t="shared" si="52"/>
        <v>727122.44598000008</v>
      </c>
      <c r="H1339" s="3">
        <f t="shared" si="41"/>
        <v>0.38000000000465661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9353110.8699999992</v>
      </c>
      <c r="D1340" s="2">
        <f>BILANCA!E337</f>
        <v>8888389.7799999993</v>
      </c>
      <c r="E1340" s="2">
        <v>0</v>
      </c>
      <c r="F1340" s="2">
        <v>0</v>
      </c>
      <c r="G1340" s="3">
        <f t="shared" si="52"/>
        <v>8952863.8419000003</v>
      </c>
      <c r="H1340" s="3">
        <f t="shared" si="41"/>
        <v>0.35000000149011612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6401</v>
      </c>
      <c r="D1341" s="2">
        <f>BILANCA!E338</f>
        <v>120819.19</v>
      </c>
      <c r="E1341" s="2">
        <v>0</v>
      </c>
      <c r="F1341" s="2">
        <v>0</v>
      </c>
      <c r="G1341" s="3">
        <f t="shared" si="52"/>
        <v>82101.034780000002</v>
      </c>
      <c r="H1341" s="3">
        <f t="shared" si="41"/>
        <v>0.19000000000232831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1987751.6</v>
      </c>
      <c r="D1342" s="2">
        <f>BILANCA!E339</f>
        <v>1762701.97</v>
      </c>
      <c r="E1342" s="2">
        <v>0</v>
      </c>
      <c r="F1342" s="2">
        <v>0</v>
      </c>
      <c r="G1342" s="3">
        <f t="shared" si="52"/>
        <v>1830367.6392800002</v>
      </c>
      <c r="H1342" s="3">
        <f t="shared" si="41"/>
        <v>0.42999999993480742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36454440.369999997</v>
      </c>
      <c r="D1346" s="2">
        <f>BILANCA!E343</f>
        <v>32606160.670000002</v>
      </c>
      <c r="E1346" s="2">
        <v>0</v>
      </c>
      <c r="F1346" s="2">
        <v>0</v>
      </c>
      <c r="G1346" s="3">
        <f t="shared" si="52"/>
        <v>34160031.934560001</v>
      </c>
      <c r="H1346" s="3">
        <f t="shared" si="41"/>
        <v>0.69999999552965164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543782.27</v>
      </c>
      <c r="D1347" s="2">
        <f>BILANCA!E344</f>
        <v>153020.57999999999</v>
      </c>
      <c r="E1347" s="2">
        <v>0</v>
      </c>
      <c r="F1347" s="2">
        <v>0</v>
      </c>
      <c r="G1347" s="3">
        <f t="shared" si="52"/>
        <v>286390.49591</v>
      </c>
      <c r="H1347" s="3">
        <f t="shared" si="41"/>
        <v>0.69000000003143214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11155.14</v>
      </c>
      <c r="D1368" s="2">
        <f>BILANCA!E365</f>
        <v>7906.9</v>
      </c>
      <c r="E1368" s="2">
        <v>0</v>
      </c>
      <c r="F1368" s="2">
        <v>0</v>
      </c>
      <c r="G1368" s="3">
        <f t="shared" si="57"/>
        <v>9654.8805199999988</v>
      </c>
      <c r="H1368" s="3">
        <f t="shared" si="58"/>
        <v>0.23999999999978172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2563674.56</v>
      </c>
      <c r="D1370" s="2">
        <f>BILANCA!E367</f>
        <v>2642532.13</v>
      </c>
      <c r="E1370" s="2">
        <v>0</v>
      </c>
      <c r="F1370" s="2">
        <v>0</v>
      </c>
      <c r="G1370" s="3">
        <f t="shared" si="57"/>
        <v>2825545.9751999998</v>
      </c>
      <c r="H1370" s="3">
        <f t="shared" si="58"/>
        <v>0.56999999983236194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3492616.67</v>
      </c>
      <c r="D1371" s="2">
        <f>BILANCA!E368</f>
        <v>3652318.67</v>
      </c>
      <c r="E1371" s="2">
        <v>0</v>
      </c>
      <c r="F1371" s="2">
        <v>0</v>
      </c>
      <c r="G1371" s="3">
        <f t="shared" si="57"/>
        <v>3897808.6976100001</v>
      </c>
      <c r="H1371" s="3">
        <f t="shared" si="58"/>
        <v>0.66000000014901161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2838008.38</v>
      </c>
      <c r="D1372" s="2">
        <f>BILANCA!E369</f>
        <v>4102645.07</v>
      </c>
      <c r="E1372" s="2">
        <v>0</v>
      </c>
      <c r="F1372" s="2">
        <v>0</v>
      </c>
      <c r="G1372" s="3">
        <f t="shared" ref="G1372:G1389" si="59">B1372/1000*C1372+B1372/500*D1372</f>
        <v>3997674.0642399997</v>
      </c>
      <c r="H1372" s="3">
        <f t="shared" ref="H1372:H1389" si="60">ABS(C1372-ROUND(C1372,0))+ABS(D1372-ROUND(D1372,0))</f>
        <v>0.44999999972060323</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73715.100000000006</v>
      </c>
      <c r="E1373" s="2">
        <v>0</v>
      </c>
      <c r="F1373" s="2">
        <v>0</v>
      </c>
      <c r="G1373" s="3">
        <f t="shared" si="59"/>
        <v>53517.162600000003</v>
      </c>
      <c r="H1373" s="3">
        <f t="shared" si="60"/>
        <v>0.10000000000582077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46520</v>
      </c>
      <c r="E1374" s="2">
        <v>0</v>
      </c>
      <c r="F1374" s="2">
        <v>0</v>
      </c>
      <c r="G1374" s="3">
        <f t="shared" si="59"/>
        <v>33866.559999999998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46734.87</v>
      </c>
      <c r="E1384" s="2">
        <v>0</v>
      </c>
      <c r="F1384" s="2">
        <v>0</v>
      </c>
      <c r="G1384" s="3">
        <f t="shared" si="59"/>
        <v>34957.682760000003</v>
      </c>
      <c r="H1384" s="3">
        <f t="shared" si="60"/>
        <v>0.12999999999738066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5373523.6900000004</v>
      </c>
      <c r="D1390" s="2">
        <f>BILANCA!E387</f>
        <v>4347083.07</v>
      </c>
      <c r="E1390" s="2">
        <v>0</v>
      </c>
      <c r="F1390" s="2">
        <v>0</v>
      </c>
      <c r="G1390" s="3">
        <f t="shared" ref="G1390:G1399" si="61">B1390/1000*C1390+B1390/500*D1390</f>
        <v>5345722.1354</v>
      </c>
      <c r="H1390" s="3">
        <f t="shared" ref="H1390:H1399" si="62">ABS(C1390-ROUND(C1390,0))+ABS(D1390-ROUND(D1390,0))</f>
        <v>0.37999999988824129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2228544.79</v>
      </c>
      <c r="E1391" s="2">
        <v>0</v>
      </c>
      <c r="F1391" s="2">
        <v>0</v>
      </c>
      <c r="G1391" s="3">
        <f t="shared" si="61"/>
        <v>1698151.12998</v>
      </c>
      <c r="H1391" s="3">
        <f t="shared" si="62"/>
        <v>0.2099999999627471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18371596.620000001</v>
      </c>
      <c r="D1392" s="2">
        <f>BILANCA!E389</f>
        <v>15731315.550000001</v>
      </c>
      <c r="E1392" s="2">
        <v>0</v>
      </c>
      <c r="F1392" s="2">
        <v>0</v>
      </c>
      <c r="G1392" s="3">
        <f t="shared" si="61"/>
        <v>19036674.989040002</v>
      </c>
      <c r="H1392" s="3">
        <f t="shared" si="62"/>
        <v>0.82999999821186066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146240938.94</v>
      </c>
      <c r="D1394" s="2">
        <f>BILANCA!E391</f>
        <v>147224264.25</v>
      </c>
      <c r="E1394" s="2">
        <v>0</v>
      </c>
      <c r="F1394" s="2">
        <v>0</v>
      </c>
      <c r="G1394" s="3">
        <f t="shared" si="61"/>
        <v>169224755.49696001</v>
      </c>
      <c r="H1394" s="3">
        <f t="shared" si="62"/>
        <v>0.31000000238418579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5988482.1100000003</v>
      </c>
      <c r="D1395" s="2">
        <f>BILANCA!E392</f>
        <v>5543560.6200000001</v>
      </c>
      <c r="E1395" s="2">
        <v>0</v>
      </c>
      <c r="F1395" s="2">
        <v>0</v>
      </c>
      <c r="G1395" s="3">
        <f t="shared" si="61"/>
        <v>6574107.2897500005</v>
      </c>
      <c r="H1395" s="3">
        <f t="shared" si="62"/>
        <v>0.49000000022351742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5460164.2000000002</v>
      </c>
      <c r="E1399" s="2">
        <v>0</v>
      </c>
      <c r="F1399" s="2">
        <v>0</v>
      </c>
      <c r="G1399" s="3">
        <f t="shared" si="61"/>
        <v>4248007.7476000004</v>
      </c>
      <c r="H1399" s="3">
        <f t="shared" si="62"/>
        <v>0.20000000018626451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75118110.840000004</v>
      </c>
      <c r="D1400" s="14">
        <f>BILANCA!E397</f>
        <v>112071231.59999999</v>
      </c>
      <c r="E1400" s="14">
        <v>0</v>
      </c>
      <c r="F1400" s="14">
        <v>0</v>
      </c>
      <c r="G1400" s="15">
        <f t="shared" si="52"/>
        <v>116711623.87560001</v>
      </c>
      <c r="H1400" s="15">
        <f t="shared" si="41"/>
        <v>0.56000000238418579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23289380.040000003</v>
      </c>
      <c r="D1401" s="7">
        <f>'RAS-funkcijski'!E5</f>
        <v>28283817.869999997</v>
      </c>
      <c r="E1401" s="7">
        <v>0</v>
      </c>
      <c r="F1401" s="7">
        <v>0</v>
      </c>
      <c r="G1401" s="8">
        <f t="shared" si="52"/>
        <v>79857.015780000002</v>
      </c>
      <c r="H1401" s="8">
        <f t="shared" si="41"/>
        <v>0.17000000551342964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1388263.87</v>
      </c>
      <c r="D1402" s="2">
        <f>'RAS-funkcijski'!E6</f>
        <v>1820305.99</v>
      </c>
      <c r="E1402" s="2">
        <v>0</v>
      </c>
      <c r="F1402" s="2">
        <v>0</v>
      </c>
      <c r="G1402" s="3">
        <f t="shared" si="52"/>
        <v>10057.751700000001</v>
      </c>
      <c r="H1402" s="3">
        <f t="shared" si="41"/>
        <v>0.13999999989755452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1356739.31</v>
      </c>
      <c r="D1403" s="2">
        <f>'RAS-funkcijski'!E7</f>
        <v>1791808.41</v>
      </c>
      <c r="E1403" s="2">
        <v>0</v>
      </c>
      <c r="F1403" s="2">
        <v>0</v>
      </c>
      <c r="G1403" s="3">
        <f t="shared" si="52"/>
        <v>14821.06839</v>
      </c>
      <c r="H1403" s="3">
        <f t="shared" si="41"/>
        <v>0.71999999997206032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31524.560000000001</v>
      </c>
      <c r="D1404" s="2">
        <f>'RAS-funkcijski'!E8</f>
        <v>28497.58</v>
      </c>
      <c r="E1404" s="2">
        <v>0</v>
      </c>
      <c r="F1404" s="2">
        <v>0</v>
      </c>
      <c r="G1404" s="3">
        <f t="shared" si="52"/>
        <v>354.07888000000003</v>
      </c>
      <c r="H1404" s="3">
        <f t="shared" si="41"/>
        <v>0.8599999999969441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21625821.490000002</v>
      </c>
      <c r="D1409" s="2">
        <f>'RAS-funkcijski'!E13</f>
        <v>25736234.640000001</v>
      </c>
      <c r="E1409" s="2">
        <v>0</v>
      </c>
      <c r="F1409" s="2">
        <v>0</v>
      </c>
      <c r="G1409" s="3">
        <f t="shared" si="52"/>
        <v>657884.61693000002</v>
      </c>
      <c r="H1409" s="3">
        <f t="shared" si="41"/>
        <v>0.85000000149011612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15315456.24</v>
      </c>
      <c r="D1410" s="2">
        <f>'RAS-funkcijski'!E14</f>
        <v>18838070.789999999</v>
      </c>
      <c r="E1410" s="2">
        <v>0</v>
      </c>
      <c r="F1410" s="2">
        <v>0</v>
      </c>
      <c r="G1410" s="3">
        <f t="shared" si="52"/>
        <v>529915.97820000001</v>
      </c>
      <c r="H1410" s="3">
        <f t="shared" si="41"/>
        <v>0.45000000111758709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6310365.25</v>
      </c>
      <c r="D1412" s="2">
        <f>'RAS-funkcijski'!E16</f>
        <v>6898163.8499999996</v>
      </c>
      <c r="E1412" s="2">
        <v>0</v>
      </c>
      <c r="F1412" s="2">
        <v>0</v>
      </c>
      <c r="G1412" s="3">
        <f t="shared" si="52"/>
        <v>241280.31539999999</v>
      </c>
      <c r="H1412" s="3">
        <f t="shared" si="41"/>
        <v>0.40000000037252903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275294.68</v>
      </c>
      <c r="D1416" s="2">
        <f>'RAS-funkcijski'!E20</f>
        <v>727277.24</v>
      </c>
      <c r="E1416" s="2">
        <v>0</v>
      </c>
      <c r="F1416" s="2">
        <v>0</v>
      </c>
      <c r="G1416" s="3">
        <f t="shared" si="52"/>
        <v>27677.58656</v>
      </c>
      <c r="H1416" s="3">
        <f t="shared" si="41"/>
        <v>0.55999999999767169</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828289.64</v>
      </c>
      <c r="D1424" s="2">
        <f>'RAS-funkcijski'!E28</f>
        <v>1058056</v>
      </c>
      <c r="E1424" s="2">
        <v>0</v>
      </c>
      <c r="F1424" s="2">
        <v>0</v>
      </c>
      <c r="G1424" s="3">
        <f t="shared" si="52"/>
        <v>70665.639360000001</v>
      </c>
      <c r="H1424" s="3">
        <f t="shared" si="41"/>
        <v>0.35999999998603016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820755.78</v>
      </c>
      <c r="D1426" s="2">
        <f>'RAS-funkcijski'!E30</f>
        <v>935781.29</v>
      </c>
      <c r="E1426" s="2">
        <v>0</v>
      </c>
      <c r="F1426" s="2">
        <v>0</v>
      </c>
      <c r="G1426" s="3">
        <f t="shared" si="52"/>
        <v>70000.277359999993</v>
      </c>
      <c r="H1426" s="3">
        <f t="shared" si="41"/>
        <v>0.51000000000931323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7533.86</v>
      </c>
      <c r="D1430" s="2">
        <f>'RAS-funkcijski'!E34</f>
        <v>122274.71</v>
      </c>
      <c r="E1430" s="2">
        <v>0</v>
      </c>
      <c r="F1430" s="2">
        <v>0</v>
      </c>
      <c r="G1430" s="3">
        <f t="shared" si="52"/>
        <v>7562.4984000000004</v>
      </c>
      <c r="H1430" s="3">
        <f t="shared" si="41"/>
        <v>0.42999999999392458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15135836.23</v>
      </c>
      <c r="D1431" s="2">
        <f>'RAS-funkcijski'!E35</f>
        <v>18010265.899999999</v>
      </c>
      <c r="E1431" s="2">
        <v>0</v>
      </c>
      <c r="F1431" s="2">
        <v>0</v>
      </c>
      <c r="G1431" s="3">
        <f t="shared" si="52"/>
        <v>1585847.4089299999</v>
      </c>
      <c r="H1431" s="3">
        <f t="shared" si="41"/>
        <v>0.33000000193715096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2671159.92</v>
      </c>
      <c r="D1432" s="2">
        <f>'RAS-funkcijski'!E36</f>
        <v>1873726.97</v>
      </c>
      <c r="E1432" s="2">
        <v>0</v>
      </c>
      <c r="F1432" s="2">
        <v>0</v>
      </c>
      <c r="G1432" s="3">
        <f t="shared" si="52"/>
        <v>205395.64351999998</v>
      </c>
      <c r="H1432" s="3">
        <f t="shared" si="41"/>
        <v>0.11000000010244548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2671159.92</v>
      </c>
      <c r="D1433" s="2">
        <f>'RAS-funkcijski'!E37</f>
        <v>1873726.97</v>
      </c>
      <c r="E1433" s="2">
        <v>0</v>
      </c>
      <c r="F1433" s="2">
        <v>0</v>
      </c>
      <c r="G1433" s="3">
        <f t="shared" si="52"/>
        <v>211814.25738000002</v>
      </c>
      <c r="H1433" s="3">
        <f t="shared" si="41"/>
        <v>0.11000000010244548</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11544285.74</v>
      </c>
      <c r="D1450" s="2">
        <f>'RAS-funkcijski'!E54</f>
        <v>15173111.510000002</v>
      </c>
      <c r="E1450" s="2">
        <v>0</v>
      </c>
      <c r="F1450" s="2">
        <v>0</v>
      </c>
      <c r="G1450" s="3">
        <f t="shared" si="52"/>
        <v>2094525.4380000003</v>
      </c>
      <c r="H1450" s="3">
        <f t="shared" si="63"/>
        <v>0.74999999813735485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11517740.779999999</v>
      </c>
      <c r="D1451" s="2">
        <f>'RAS-funkcijski'!E55</f>
        <v>15148778.630000001</v>
      </c>
      <c r="E1451" s="2">
        <v>0</v>
      </c>
      <c r="F1451" s="2">
        <v>0</v>
      </c>
      <c r="G1451" s="3">
        <f t="shared" si="52"/>
        <v>2132580.20004</v>
      </c>
      <c r="H1451" s="3">
        <f t="shared" si="63"/>
        <v>0.58999999985098839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26544.959999999999</v>
      </c>
      <c r="D1453" s="2">
        <f>'RAS-funkcijski'!E57</f>
        <v>24332.880000000001</v>
      </c>
      <c r="E1453" s="2">
        <v>0</v>
      </c>
      <c r="F1453" s="2">
        <v>0</v>
      </c>
      <c r="G1453" s="3">
        <f t="shared" si="52"/>
        <v>3986.1681600000002</v>
      </c>
      <c r="H1453" s="3">
        <f t="shared" si="63"/>
        <v>0.15999999999985448</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201976.8</v>
      </c>
      <c r="D1457" s="2">
        <f>'RAS-funkcijski'!E61</f>
        <v>217158.54</v>
      </c>
      <c r="E1457" s="2">
        <v>0</v>
      </c>
      <c r="F1457" s="2">
        <v>0</v>
      </c>
      <c r="G1457" s="3">
        <f t="shared" si="52"/>
        <v>36268.75116</v>
      </c>
      <c r="H1457" s="3">
        <f t="shared" si="63"/>
        <v>0.66000000000349246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201976.8</v>
      </c>
      <c r="D1460" s="2">
        <f>'RAS-funkcijski'!E64</f>
        <v>217158.54</v>
      </c>
      <c r="E1460" s="2">
        <v>0</v>
      </c>
      <c r="F1460" s="2">
        <v>0</v>
      </c>
      <c r="G1460" s="3">
        <f t="shared" si="52"/>
        <v>38177.632799999999</v>
      </c>
      <c r="H1460" s="3">
        <f t="shared" si="63"/>
        <v>0.66000000000349246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718413.77</v>
      </c>
      <c r="D1470" s="2">
        <f>'RAS-funkcijski'!E74</f>
        <v>746268.88</v>
      </c>
      <c r="E1470" s="2">
        <v>0</v>
      </c>
      <c r="F1470" s="2">
        <v>0</v>
      </c>
      <c r="G1470" s="3">
        <f t="shared" si="52"/>
        <v>154766.60710000002</v>
      </c>
      <c r="H1470" s="3">
        <f t="shared" si="63"/>
        <v>0.34999999997671694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5463854.6900000004</v>
      </c>
      <c r="D1471" s="2">
        <f>'RAS-funkcijski'!E75</f>
        <v>6230965.4400000004</v>
      </c>
      <c r="E1471" s="2">
        <v>0</v>
      </c>
      <c r="F1471" s="2">
        <v>0</v>
      </c>
      <c r="G1471" s="3">
        <f t="shared" si="52"/>
        <v>1272730.77547</v>
      </c>
      <c r="H1471" s="3">
        <f t="shared" si="63"/>
        <v>0.75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4881110.4800000004</v>
      </c>
      <c r="D1472" s="2">
        <f>'RAS-funkcijski'!E76</f>
        <v>5570479.3200000003</v>
      </c>
      <c r="E1472" s="2">
        <v>0</v>
      </c>
      <c r="F1472" s="2">
        <v>0</v>
      </c>
      <c r="G1472" s="3">
        <f t="shared" si="52"/>
        <v>1153588.97664</v>
      </c>
      <c r="H1472" s="3">
        <f t="shared" si="63"/>
        <v>0.80000000074505806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415783.12</v>
      </c>
      <c r="D1474" s="2">
        <f>'RAS-funkcijski'!E78</f>
        <v>415156.23</v>
      </c>
      <c r="E1474" s="2">
        <v>0</v>
      </c>
      <c r="F1474" s="2">
        <v>0</v>
      </c>
      <c r="G1474" s="3">
        <f t="shared" si="52"/>
        <v>92211.072919999991</v>
      </c>
      <c r="H1474" s="3">
        <f t="shared" si="63"/>
        <v>0.34999999997671694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166961.09</v>
      </c>
      <c r="D1475" s="2">
        <f>'RAS-funkcijski'!E79</f>
        <v>245329.89</v>
      </c>
      <c r="E1475" s="2">
        <v>0</v>
      </c>
      <c r="F1475" s="2">
        <v>0</v>
      </c>
      <c r="G1475" s="3">
        <f t="shared" si="52"/>
        <v>49321.56525</v>
      </c>
      <c r="H1475" s="3">
        <f t="shared" si="63"/>
        <v>0.1999999999825377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13295713.07</v>
      </c>
      <c r="D1478" s="2">
        <f>'RAS-funkcijski'!E82</f>
        <v>13703348.77</v>
      </c>
      <c r="E1478" s="2">
        <v>0</v>
      </c>
      <c r="F1478" s="2">
        <v>0</v>
      </c>
      <c r="G1478" s="3">
        <f t="shared" si="52"/>
        <v>3174788.02758</v>
      </c>
      <c r="H1478" s="3">
        <f t="shared" si="63"/>
        <v>0.30000000074505806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853927.6</v>
      </c>
      <c r="D1479" s="2">
        <f>'RAS-funkcijski'!E83</f>
        <v>1162287.42</v>
      </c>
      <c r="E1479" s="2">
        <v>0</v>
      </c>
      <c r="F1479" s="2">
        <v>0</v>
      </c>
      <c r="G1479" s="3">
        <f t="shared" si="52"/>
        <v>251101.69276000001</v>
      </c>
      <c r="H1479" s="3">
        <f t="shared" si="63"/>
        <v>0.81999999994877726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8663000.6500000004</v>
      </c>
      <c r="D1480" s="2">
        <f>'RAS-funkcijski'!E84</f>
        <v>9956116.7899999991</v>
      </c>
      <c r="E1480" s="2">
        <v>0</v>
      </c>
      <c r="F1480" s="2">
        <v>0</v>
      </c>
      <c r="G1480" s="3">
        <f t="shared" si="52"/>
        <v>2286018.7384000001</v>
      </c>
      <c r="H1480" s="3">
        <f t="shared" si="63"/>
        <v>0.56000000052154064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3778784.82</v>
      </c>
      <c r="D1482" s="2">
        <f>'RAS-funkcijski'!E86</f>
        <v>2584944.56</v>
      </c>
      <c r="E1482" s="2">
        <v>0</v>
      </c>
      <c r="F1482" s="2">
        <v>0</v>
      </c>
      <c r="G1482" s="3">
        <f t="shared" si="52"/>
        <v>733791.26307999995</v>
      </c>
      <c r="H1482" s="3">
        <f t="shared" si="63"/>
        <v>0.62000000011175871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216019.38</v>
      </c>
      <c r="D1485" s="2">
        <f>'RAS-funkcijski'!E89</f>
        <v>352349.1</v>
      </c>
      <c r="E1485" s="2">
        <v>0</v>
      </c>
      <c r="F1485" s="2">
        <v>0</v>
      </c>
      <c r="G1485" s="3">
        <f t="shared" si="52"/>
        <v>78260.994300000006</v>
      </c>
      <c r="H1485" s="3">
        <f t="shared" si="63"/>
        <v>0.47999999998137355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10535.51</v>
      </c>
      <c r="D1490" s="2">
        <f>'RAS-funkcijski'!E94</f>
        <v>15561.6</v>
      </c>
      <c r="E1490" s="2">
        <v>0</v>
      </c>
      <c r="F1490" s="2">
        <v>0</v>
      </c>
      <c r="G1490" s="3">
        <f t="shared" si="52"/>
        <v>3749.2838999999994</v>
      </c>
      <c r="H1490" s="3">
        <f t="shared" si="63"/>
        <v>0.88999999999941792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10535.51</v>
      </c>
      <c r="D1491" s="2">
        <f>'RAS-funkcijski'!E95</f>
        <v>15561.6</v>
      </c>
      <c r="E1491" s="2">
        <v>0</v>
      </c>
      <c r="F1491" s="2">
        <v>0</v>
      </c>
      <c r="G1491" s="3">
        <f t="shared" si="52"/>
        <v>3790.9426100000001</v>
      </c>
      <c r="H1491" s="3">
        <f t="shared" si="63"/>
        <v>0.88999999999941792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68027.399999999994</v>
      </c>
      <c r="D1500" s="2">
        <f>'RAS-funkcijski'!E104</f>
        <v>115799.91</v>
      </c>
      <c r="E1500" s="2">
        <v>0</v>
      </c>
      <c r="F1500" s="2">
        <v>0</v>
      </c>
      <c r="G1500" s="3">
        <f t="shared" si="52"/>
        <v>29962.722000000002</v>
      </c>
      <c r="H1500" s="3">
        <f t="shared" si="63"/>
        <v>0.48999999999068677</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137456.47</v>
      </c>
      <c r="D1502" s="2">
        <f>'RAS-funkcijski'!E106</f>
        <v>220987.59</v>
      </c>
      <c r="E1502" s="2">
        <v>0</v>
      </c>
      <c r="F1502" s="2">
        <v>0</v>
      </c>
      <c r="G1502" s="3">
        <f t="shared" si="52"/>
        <v>59102.028299999998</v>
      </c>
      <c r="H1502" s="3">
        <f t="shared" si="63"/>
        <v>0.88000000000465661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20362105.449999999</v>
      </c>
      <c r="D1503" s="2">
        <f>'RAS-funkcijski'!E107</f>
        <v>17459764.84</v>
      </c>
      <c r="E1503" s="2">
        <v>0</v>
      </c>
      <c r="F1503" s="2">
        <v>0</v>
      </c>
      <c r="G1503" s="3">
        <f t="shared" si="52"/>
        <v>5694008.4183900002</v>
      </c>
      <c r="H1503" s="3">
        <f t="shared" si="63"/>
        <v>0.60999999940395355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14419281.939999999</v>
      </c>
      <c r="D1504" s="2">
        <f>'RAS-funkcijski'!E108</f>
        <v>13390055.84</v>
      </c>
      <c r="E1504" s="2">
        <v>0</v>
      </c>
      <c r="F1504" s="2">
        <v>0</v>
      </c>
      <c r="G1504" s="3">
        <f t="shared" si="52"/>
        <v>4284736.9364799997</v>
      </c>
      <c r="H1504" s="3">
        <f t="shared" si="63"/>
        <v>0.22000000067055225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5532152.6299999999</v>
      </c>
      <c r="D1505" s="2">
        <f>'RAS-funkcijski'!E109</f>
        <v>3600906.39</v>
      </c>
      <c r="E1505" s="2">
        <v>0</v>
      </c>
      <c r="F1505" s="2">
        <v>0</v>
      </c>
      <c r="G1505" s="3">
        <f t="shared" si="52"/>
        <v>1337066.3680499999</v>
      </c>
      <c r="H1505" s="3">
        <f t="shared" si="63"/>
        <v>0.76000000024214387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128640</v>
      </c>
      <c r="D1507" s="2">
        <f>'RAS-funkcijski'!E111</f>
        <v>89635.93</v>
      </c>
      <c r="E1507" s="2">
        <v>0</v>
      </c>
      <c r="F1507" s="2">
        <v>0</v>
      </c>
      <c r="G1507" s="3">
        <f t="shared" si="52"/>
        <v>32946.569019999995</v>
      </c>
      <c r="H1507" s="3">
        <f t="shared" si="63"/>
        <v>7.0000000006984919E-2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282030.88</v>
      </c>
      <c r="D1509" s="2">
        <f>'RAS-funkcijski'!E113</f>
        <v>379166.68</v>
      </c>
      <c r="E1509" s="2">
        <v>0</v>
      </c>
      <c r="F1509" s="2">
        <v>0</v>
      </c>
      <c r="G1509" s="3">
        <f t="shared" si="52"/>
        <v>113399.70216</v>
      </c>
      <c r="H1509" s="3">
        <f t="shared" si="63"/>
        <v>0.44000000000232831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4250974.4800000004</v>
      </c>
      <c r="D1510" s="2">
        <f>'RAS-funkcijski'!E114</f>
        <v>7773054.2000000002</v>
      </c>
      <c r="E1510" s="2">
        <v>0</v>
      </c>
      <c r="F1510" s="2">
        <v>0</v>
      </c>
      <c r="G1510" s="3">
        <f t="shared" si="52"/>
        <v>2177679.1168</v>
      </c>
      <c r="H1510" s="3">
        <f t="shared" si="63"/>
        <v>0.68000000063329935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3845672.64</v>
      </c>
      <c r="D1511" s="2">
        <f>'RAS-funkcijski'!E115</f>
        <v>7341848.2400000002</v>
      </c>
      <c r="E1511" s="2">
        <v>0</v>
      </c>
      <c r="F1511" s="2">
        <v>0</v>
      </c>
      <c r="G1511" s="3">
        <f t="shared" si="52"/>
        <v>2056759.9723200002</v>
      </c>
      <c r="H1511" s="3">
        <f t="shared" si="63"/>
        <v>0.60000000009313226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3083901.81</v>
      </c>
      <c r="D1512" s="2">
        <f>'RAS-funkcijski'!E116</f>
        <v>6027936.5899999999</v>
      </c>
      <c r="E1512" s="2">
        <v>0</v>
      </c>
      <c r="F1512" s="2">
        <v>0</v>
      </c>
      <c r="G1512" s="3">
        <f t="shared" si="52"/>
        <v>1695654.7988799999</v>
      </c>
      <c r="H1512" s="3">
        <f t="shared" si="63"/>
        <v>0.60000000009313226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761770.83</v>
      </c>
      <c r="D1513" s="2">
        <f>'RAS-funkcijski'!E117</f>
        <v>1313911.6499999999</v>
      </c>
      <c r="E1513" s="2">
        <v>0</v>
      </c>
      <c r="F1513" s="2">
        <v>0</v>
      </c>
      <c r="G1513" s="3">
        <f t="shared" si="52"/>
        <v>383024.13668999996</v>
      </c>
      <c r="H1513" s="3">
        <f t="shared" si="63"/>
        <v>0.52000000013504177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29869.759999999998</v>
      </c>
      <c r="D1522" s="2">
        <f>'RAS-funkcijski'!E126</f>
        <v>33237.26</v>
      </c>
      <c r="E1522" s="2">
        <v>0</v>
      </c>
      <c r="F1522" s="2">
        <v>0</v>
      </c>
      <c r="G1522" s="3">
        <f t="shared" si="52"/>
        <v>11754.00216</v>
      </c>
      <c r="H1522" s="3">
        <f t="shared" si="63"/>
        <v>0.50000000000363798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375432.08</v>
      </c>
      <c r="D1524" s="2">
        <f>'RAS-funkcijski'!E128</f>
        <v>397968.7</v>
      </c>
      <c r="E1524" s="2">
        <v>0</v>
      </c>
      <c r="F1524" s="2">
        <v>0</v>
      </c>
      <c r="G1524" s="3">
        <f t="shared" si="52"/>
        <v>145249.81552</v>
      </c>
      <c r="H1524" s="3">
        <f t="shared" si="63"/>
        <v>0.38000000000465661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6047532.9500000002</v>
      </c>
      <c r="D1525" s="2">
        <f>'RAS-funkcijski'!E129</f>
        <v>7305754.1800000006</v>
      </c>
      <c r="E1525" s="2">
        <v>0</v>
      </c>
      <c r="F1525" s="2">
        <v>0</v>
      </c>
      <c r="G1525" s="3">
        <f t="shared" si="52"/>
        <v>2582380.1637500003</v>
      </c>
      <c r="H1525" s="3">
        <f t="shared" si="63"/>
        <v>0.23000000044703484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949979.77</v>
      </c>
      <c r="D1526" s="2">
        <f>'RAS-funkcijski'!E130</f>
        <v>1056753.42</v>
      </c>
      <c r="E1526" s="2">
        <v>0</v>
      </c>
      <c r="F1526" s="2">
        <v>0</v>
      </c>
      <c r="G1526" s="3">
        <f t="shared" si="52"/>
        <v>385999.31285999995</v>
      </c>
      <c r="H1526" s="3">
        <f t="shared" si="63"/>
        <v>0.64999999990686774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691581.09</v>
      </c>
      <c r="D1527" s="2">
        <f>'RAS-funkcijski'!E131</f>
        <v>704681.72</v>
      </c>
      <c r="E1527" s="2">
        <v>0</v>
      </c>
      <c r="F1527" s="2">
        <v>0</v>
      </c>
      <c r="G1527" s="3">
        <f t="shared" si="52"/>
        <v>266819.95530999999</v>
      </c>
      <c r="H1527" s="3">
        <f t="shared" si="63"/>
        <v>0.36999999999534339</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258398.68</v>
      </c>
      <c r="D1528" s="2">
        <f>'RAS-funkcijski'!E132</f>
        <v>352071.7</v>
      </c>
      <c r="E1528" s="2">
        <v>0</v>
      </c>
      <c r="F1528" s="2">
        <v>0</v>
      </c>
      <c r="G1528" s="3">
        <f t="shared" si="52"/>
        <v>123205.38624000001</v>
      </c>
      <c r="H1528" s="3">
        <f t="shared" si="63"/>
        <v>0.61999999999534339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1122915.8899999999</v>
      </c>
      <c r="D1529" s="2">
        <f>'RAS-funkcijski'!E133</f>
        <v>2180450.54</v>
      </c>
      <c r="E1529" s="2">
        <v>0</v>
      </c>
      <c r="F1529" s="2">
        <v>0</v>
      </c>
      <c r="G1529" s="3">
        <f t="shared" si="52"/>
        <v>707412.38913000003</v>
      </c>
      <c r="H1529" s="3">
        <f t="shared" si="63"/>
        <v>0.57000000006519258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1341550.58</v>
      </c>
      <c r="D1531" s="2">
        <f>'RAS-funkcijski'!E135</f>
        <v>1371775.59</v>
      </c>
      <c r="E1531" s="2">
        <v>0</v>
      </c>
      <c r="F1531" s="2">
        <v>0</v>
      </c>
      <c r="G1531" s="3">
        <f t="shared" si="52"/>
        <v>535148.33056000003</v>
      </c>
      <c r="H1531" s="3">
        <f t="shared" si="63"/>
        <v>0.82999999984167516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1659359.17</v>
      </c>
      <c r="D1533" s="2">
        <f>'RAS-funkcijski'!E137</f>
        <v>1630401.6</v>
      </c>
      <c r="E1533" s="2">
        <v>0</v>
      </c>
      <c r="F1533" s="2">
        <v>0</v>
      </c>
      <c r="G1533" s="3">
        <f t="shared" si="52"/>
        <v>654381.59521000006</v>
      </c>
      <c r="H1533" s="3">
        <f t="shared" si="63"/>
        <v>0.56999999983236194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923547.49</v>
      </c>
      <c r="D1534" s="2">
        <f>'RAS-funkcijski'!E138</f>
        <v>1001259.83</v>
      </c>
      <c r="E1534" s="2">
        <v>0</v>
      </c>
      <c r="F1534" s="2">
        <v>0</v>
      </c>
      <c r="G1534" s="3">
        <f t="shared" si="52"/>
        <v>392092.99809999997</v>
      </c>
      <c r="H1534" s="3">
        <f t="shared" si="63"/>
        <v>0.66000000003259629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50180.05</v>
      </c>
      <c r="D1536" s="2">
        <f>'RAS-funkcijski'!E140</f>
        <v>65113.2</v>
      </c>
      <c r="E1536" s="2">
        <v>0</v>
      </c>
      <c r="F1536" s="2">
        <v>0</v>
      </c>
      <c r="G1536" s="3">
        <f t="shared" si="52"/>
        <v>24535.277200000004</v>
      </c>
      <c r="H1536" s="3">
        <f t="shared" si="63"/>
        <v>0.25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88889705.930000007</v>
      </c>
      <c r="D1537" s="14">
        <f>'RAS-funkcijski'!E141</f>
        <v>100177376.3</v>
      </c>
      <c r="E1537" s="14">
        <v>0</v>
      </c>
      <c r="F1537" s="14">
        <v>0</v>
      </c>
      <c r="G1537" s="15">
        <f t="shared" si="52"/>
        <v>39626490.818610005</v>
      </c>
      <c r="H1537" s="15">
        <f t="shared" si="63"/>
        <v>0.36999998986721039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10123626.920000002</v>
      </c>
      <c r="D1538" s="7">
        <f>'P-VRIO'!E5</f>
        <v>14333681.08</v>
      </c>
      <c r="E1538" s="7">
        <v>0</v>
      </c>
      <c r="F1538" s="7">
        <v>0</v>
      </c>
      <c r="G1538" s="8">
        <f t="shared" si="52"/>
        <v>38790.989079999999</v>
      </c>
      <c r="H1538" s="8">
        <f t="shared" si="63"/>
        <v>0.15999999828636646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7459844.8600000003</v>
      </c>
      <c r="D1539" s="2">
        <f>'P-VRIO'!E6</f>
        <v>11745738.18</v>
      </c>
      <c r="E1539" s="2">
        <v>0</v>
      </c>
      <c r="F1539" s="2">
        <v>0</v>
      </c>
      <c r="G1539" s="3">
        <f t="shared" si="52"/>
        <v>61902.642440000003</v>
      </c>
      <c r="H1539" s="3">
        <f t="shared" si="63"/>
        <v>0.31999999936670065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7458919.9900000002</v>
      </c>
      <c r="D1540" s="2">
        <f>'P-VRIO'!E7</f>
        <v>11745731.16</v>
      </c>
      <c r="E1540" s="2">
        <v>0</v>
      </c>
      <c r="F1540" s="2">
        <v>0</v>
      </c>
      <c r="G1540" s="3">
        <f t="shared" si="52"/>
        <v>92851.146930000003</v>
      </c>
      <c r="H1540" s="3">
        <f t="shared" si="63"/>
        <v>0.16999999992549419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22748.67</v>
      </c>
      <c r="D1541" s="2">
        <f>'P-VRIO'!E8</f>
        <v>254787.99</v>
      </c>
      <c r="E1541" s="2">
        <v>0</v>
      </c>
      <c r="F1541" s="2">
        <v>0</v>
      </c>
      <c r="G1541" s="3">
        <f t="shared" si="52"/>
        <v>2129.2986000000001</v>
      </c>
      <c r="H1541" s="3">
        <f t="shared" si="63"/>
        <v>0.34000000001105946</v>
      </c>
      <c r="I1541" s="11">
        <f t="shared" ref="I1541:I1546" si="64">G1541*H1541</f>
        <v>723.96152402354892</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7436171.3200000003</v>
      </c>
      <c r="D1542" s="2">
        <f>'P-VRIO'!E9</f>
        <v>11490943.17</v>
      </c>
      <c r="E1542" s="2">
        <v>0</v>
      </c>
      <c r="F1542" s="2">
        <v>0</v>
      </c>
      <c r="G1542" s="3">
        <f t="shared" si="52"/>
        <v>152090.28830000001</v>
      </c>
      <c r="H1542" s="3">
        <f t="shared" si="63"/>
        <v>0.49000000022351742</v>
      </c>
      <c r="I1542" s="11">
        <f t="shared" si="64"/>
        <v>74524.241300994836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924.87</v>
      </c>
      <c r="D1547" s="2">
        <f>'P-VRIO'!E14</f>
        <v>7.02</v>
      </c>
      <c r="E1547" s="2">
        <v>0</v>
      </c>
      <c r="F1547" s="2">
        <v>0</v>
      </c>
      <c r="G1547" s="3">
        <f t="shared" si="52"/>
        <v>9.3890999999999991</v>
      </c>
      <c r="H1547" s="3">
        <f t="shared" si="63"/>
        <v>0.14999999999999503</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924.87</v>
      </c>
      <c r="D1552" s="2">
        <f>'P-VRIO'!E19</f>
        <v>7.02</v>
      </c>
      <c r="E1552" s="2">
        <v>0</v>
      </c>
      <c r="F1552" s="2">
        <v>0</v>
      </c>
      <c r="G1552" s="3">
        <f t="shared" si="52"/>
        <v>14.083649999999999</v>
      </c>
      <c r="H1552" s="3">
        <f t="shared" si="63"/>
        <v>0.14999999999999503</v>
      </c>
      <c r="I1552" s="11">
        <f t="shared" si="65"/>
        <v>2.1125474999999296</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2663782.0600000005</v>
      </c>
      <c r="D1555" s="2">
        <f>'P-VRIO'!E22</f>
        <v>2587942.9000000004</v>
      </c>
      <c r="E1555" s="2">
        <v>0</v>
      </c>
      <c r="F1555" s="2">
        <v>0</v>
      </c>
      <c r="G1555" s="3">
        <f t="shared" si="52"/>
        <v>141114.02148</v>
      </c>
      <c r="H1555" s="3">
        <f t="shared" si="63"/>
        <v>0.16000000014901161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2643573.1100000003</v>
      </c>
      <c r="D1556" s="2">
        <f>'P-VRIO'!E23</f>
        <v>1521879.07</v>
      </c>
      <c r="E1556" s="2">
        <v>0</v>
      </c>
      <c r="F1556" s="2">
        <v>0</v>
      </c>
      <c r="G1556" s="3">
        <f t="shared" si="52"/>
        <v>108059.29375000001</v>
      </c>
      <c r="H1556" s="3">
        <f t="shared" si="63"/>
        <v>0.18000000040046871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2180563.2400000002</v>
      </c>
      <c r="D1557" s="2">
        <f>'P-VRIO'!E24</f>
        <v>373919.57</v>
      </c>
      <c r="E1557" s="2">
        <v>0</v>
      </c>
      <c r="F1557" s="2">
        <v>0</v>
      </c>
      <c r="G1557" s="3">
        <f t="shared" si="52"/>
        <v>58568.047600000005</v>
      </c>
      <c r="H1557" s="3">
        <f t="shared" si="63"/>
        <v>0.6700000002165325</v>
      </c>
      <c r="I1557" s="11">
        <f t="shared" ref="I1557:I1562" si="66">G1557*H1557</f>
        <v>39240.591904681889</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463009.87</v>
      </c>
      <c r="D1558" s="2">
        <f>'P-VRIO'!E25</f>
        <v>1142959.5</v>
      </c>
      <c r="E1558" s="2">
        <v>0</v>
      </c>
      <c r="F1558" s="2">
        <v>0</v>
      </c>
      <c r="G1558" s="3">
        <f t="shared" si="52"/>
        <v>57727.506270000005</v>
      </c>
      <c r="H1558" s="3">
        <f t="shared" si="63"/>
        <v>0.63000000000465661</v>
      </c>
      <c r="I1558" s="11">
        <f t="shared" si="66"/>
        <v>36368.328950368821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5000</v>
      </c>
      <c r="E1562" s="2">
        <v>0</v>
      </c>
      <c r="F1562" s="2">
        <v>0</v>
      </c>
      <c r="G1562" s="3">
        <f t="shared" si="52"/>
        <v>250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20208.95</v>
      </c>
      <c r="D1563" s="2">
        <f>'P-VRIO'!E30</f>
        <v>1066063.83</v>
      </c>
      <c r="E1563" s="2">
        <v>0</v>
      </c>
      <c r="F1563" s="2">
        <v>0</v>
      </c>
      <c r="G1563" s="3">
        <f t="shared" si="52"/>
        <v>55960.751859999997</v>
      </c>
      <c r="H1563" s="3">
        <f t="shared" si="63"/>
        <v>0.2199999999247666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6636.14</v>
      </c>
      <c r="D1568" s="2">
        <f>'P-VRIO'!E35</f>
        <v>6636.14</v>
      </c>
      <c r="E1568" s="2">
        <v>0</v>
      </c>
      <c r="F1568" s="2">
        <v>0</v>
      </c>
      <c r="G1568" s="3">
        <f t="shared" si="52"/>
        <v>617.16102000000001</v>
      </c>
      <c r="H1568" s="3">
        <f t="shared" si="63"/>
        <v>0.28000000000065484</v>
      </c>
      <c r="I1568" s="11">
        <f t="shared" si="67"/>
        <v>172.80508560040414</v>
      </c>
      <c r="J1568" s="3">
        <f>IF(AND(Skriveni!C1568&lt;&gt;0,Skriveni!D1568&lt;&gt;0),1,0)</f>
        <v>1</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5822.8</v>
      </c>
      <c r="D1569" s="2">
        <f>'P-VRIO'!E36</f>
        <v>1053929.8800000001</v>
      </c>
      <c r="E1569" s="2">
        <v>0</v>
      </c>
      <c r="F1569" s="2">
        <v>0</v>
      </c>
      <c r="G1569" s="3">
        <f t="shared" si="52"/>
        <v>67637.841920000006</v>
      </c>
      <c r="H1569" s="3">
        <f t="shared" si="63"/>
        <v>0.31999999987874617</v>
      </c>
      <c r="I1569" s="11">
        <f t="shared" si="67"/>
        <v>21644.109406198655</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7750.01</v>
      </c>
      <c r="D1570" s="2">
        <f>'P-VRIO'!E37</f>
        <v>5497.81</v>
      </c>
      <c r="E1570" s="2">
        <v>0</v>
      </c>
      <c r="F1570" s="2">
        <v>0</v>
      </c>
      <c r="G1570" s="3">
        <f t="shared" si="52"/>
        <v>618.60579000000007</v>
      </c>
      <c r="H1570" s="3">
        <f t="shared" si="63"/>
        <v>0.1999999999998181</v>
      </c>
      <c r="I1570" s="11">
        <f t="shared" si="67"/>
        <v>123.7211579998875</v>
      </c>
      <c r="J1570" s="3">
        <f>IF(AND(Skriveni!C1570&lt;&gt;0,Skriveni!D1570&lt;&gt;0),1,0)</f>
        <v>1</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57403994.729999997</v>
      </c>
      <c r="D1582" s="7"/>
      <c r="E1582" s="7">
        <v>0</v>
      </c>
      <c r="F1582" s="7">
        <v>0</v>
      </c>
      <c r="G1582" s="8">
        <f t="shared" ref="G1582:G1686" si="70">B1582/1000*C1582</f>
        <v>57403.994729999999</v>
      </c>
      <c r="H1582" s="8">
        <f t="shared" ref="H1582:H1686" si="71">ABS(C1582-ROUND(C1582,0))</f>
        <v>0.27000000327825546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137488316.91</v>
      </c>
      <c r="D1583" s="2">
        <v>0</v>
      </c>
      <c r="E1583" s="2">
        <v>0</v>
      </c>
      <c r="F1583" s="2">
        <v>0</v>
      </c>
      <c r="G1583" s="3">
        <f t="shared" si="70"/>
        <v>274976.63381999999</v>
      </c>
      <c r="H1583" s="3">
        <f t="shared" si="71"/>
        <v>9.0000003576278687E-2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23892731.390000001</v>
      </c>
      <c r="D1584" s="2">
        <v>0</v>
      </c>
      <c r="E1584" s="2">
        <v>0</v>
      </c>
      <c r="F1584" s="2">
        <v>0</v>
      </c>
      <c r="G1584" s="3">
        <f t="shared" si="70"/>
        <v>71678.194170000002</v>
      </c>
      <c r="H1584" s="3">
        <f t="shared" si="71"/>
        <v>0.39000000059604645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100060914.11000001</v>
      </c>
      <c r="D1585" s="2">
        <v>0</v>
      </c>
      <c r="E1585" s="2">
        <v>0</v>
      </c>
      <c r="F1585" s="2">
        <v>0</v>
      </c>
      <c r="G1585" s="3">
        <f t="shared" si="70"/>
        <v>400243.65644000005</v>
      </c>
      <c r="H1585" s="3">
        <f t="shared" si="71"/>
        <v>0.11000001430511475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17241988</v>
      </c>
      <c r="D1586" s="2">
        <v>0</v>
      </c>
      <c r="E1586" s="2">
        <v>0</v>
      </c>
      <c r="F1586" s="2">
        <v>0</v>
      </c>
      <c r="G1586" s="3">
        <f t="shared" si="70"/>
        <v>86209.94</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37945547.350000001</v>
      </c>
      <c r="D1587" s="2">
        <v>0</v>
      </c>
      <c r="E1587" s="2">
        <v>0</v>
      </c>
      <c r="F1587" s="2">
        <v>0</v>
      </c>
      <c r="G1587" s="3">
        <f t="shared" si="70"/>
        <v>227673.28410000002</v>
      </c>
      <c r="H1587" s="3">
        <f t="shared" si="71"/>
        <v>0.35000000149011612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980098.6</v>
      </c>
      <c r="D1588" s="2">
        <v>0</v>
      </c>
      <c r="E1588" s="2">
        <v>0</v>
      </c>
      <c r="F1588" s="2">
        <v>0</v>
      </c>
      <c r="G1588" s="3">
        <f t="shared" si="70"/>
        <v>6860.6902</v>
      </c>
      <c r="H1588" s="3">
        <f t="shared" si="71"/>
        <v>0.40000000002328306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7221485.5700000003</v>
      </c>
      <c r="D1589" s="2">
        <v>0</v>
      </c>
      <c r="E1589" s="2">
        <v>0</v>
      </c>
      <c r="F1589" s="2">
        <v>0</v>
      </c>
      <c r="G1589" s="3">
        <f t="shared" si="70"/>
        <v>57771.884560000006</v>
      </c>
      <c r="H1589" s="3">
        <f t="shared" si="71"/>
        <v>0.42999999970197678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6335337.6900000004</v>
      </c>
      <c r="D1591" s="2">
        <v>0</v>
      </c>
      <c r="E1591" s="2">
        <v>0</v>
      </c>
      <c r="F1591" s="2">
        <v>0</v>
      </c>
      <c r="G1591" s="3">
        <f t="shared" si="70"/>
        <v>63353.376900000003</v>
      </c>
      <c r="H1591" s="3">
        <f t="shared" si="71"/>
        <v>0.30999999959021807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11522784.220000001</v>
      </c>
      <c r="D1592" s="2">
        <v>0</v>
      </c>
      <c r="E1592" s="2">
        <v>0</v>
      </c>
      <c r="F1592" s="2">
        <v>0</v>
      </c>
      <c r="G1592" s="3">
        <f t="shared" si="70"/>
        <v>126750.62642</v>
      </c>
      <c r="H1592" s="3">
        <f t="shared" si="71"/>
        <v>0.22000000067055225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18813672.68</v>
      </c>
      <c r="D1593" s="2">
        <v>0</v>
      </c>
      <c r="E1593" s="2">
        <v>0</v>
      </c>
      <c r="F1593" s="2">
        <v>0</v>
      </c>
      <c r="G1593" s="3">
        <f t="shared" si="70"/>
        <v>225764.07216000001</v>
      </c>
      <c r="H1593" s="3">
        <f t="shared" si="71"/>
        <v>0.32000000029802322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12517341.93</v>
      </c>
      <c r="D1594" s="2">
        <v>0</v>
      </c>
      <c r="E1594" s="2">
        <v>0</v>
      </c>
      <c r="F1594" s="2">
        <v>0</v>
      </c>
      <c r="G1594" s="3">
        <f t="shared" si="70"/>
        <v>162725.44508999999</v>
      </c>
      <c r="H1594" s="3">
        <f t="shared" si="71"/>
        <v>7.0000000298023224E-2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1017329.48</v>
      </c>
      <c r="D1601" s="2">
        <v>0</v>
      </c>
      <c r="E1601" s="2">
        <v>0</v>
      </c>
      <c r="F1601" s="2">
        <v>0</v>
      </c>
      <c r="G1601" s="3">
        <f>B1601/1000*C1601</f>
        <v>20346.589599999999</v>
      </c>
      <c r="H1601" s="3">
        <f>ABS(C1601-ROUND(C1601,0))</f>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140231970.91999999</v>
      </c>
      <c r="D1602" s="2">
        <v>0</v>
      </c>
      <c r="E1602" s="2">
        <v>0</v>
      </c>
      <c r="F1602" s="2">
        <v>0</v>
      </c>
      <c r="G1602" s="3">
        <f t="shared" si="70"/>
        <v>2944871.3893200001</v>
      </c>
      <c r="H1602" s="3">
        <f t="shared" si="71"/>
        <v>8.0000013113021851E-2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22757121.789999999</v>
      </c>
      <c r="D1603" s="2">
        <v>0</v>
      </c>
      <c r="E1603" s="2">
        <v>0</v>
      </c>
      <c r="F1603" s="2">
        <v>0</v>
      </c>
      <c r="G1603" s="3">
        <f t="shared" si="70"/>
        <v>500656.67937999993</v>
      </c>
      <c r="H1603" s="3">
        <f t="shared" si="71"/>
        <v>0.21000000089406967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100477135.33</v>
      </c>
      <c r="D1604" s="2">
        <v>0</v>
      </c>
      <c r="E1604" s="2">
        <v>0</v>
      </c>
      <c r="F1604" s="2">
        <v>0</v>
      </c>
      <c r="G1604" s="3">
        <f t="shared" si="70"/>
        <v>2310974.11259</v>
      </c>
      <c r="H1604" s="3">
        <f t="shared" si="71"/>
        <v>0.32999999821186066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17108502.789999999</v>
      </c>
      <c r="D1605" s="2">
        <v>0</v>
      </c>
      <c r="E1605" s="2">
        <v>0</v>
      </c>
      <c r="F1605" s="2">
        <v>0</v>
      </c>
      <c r="G1605" s="3">
        <f t="shared" si="70"/>
        <v>410604.06695999997</v>
      </c>
      <c r="H1605" s="3">
        <f t="shared" si="71"/>
        <v>0.21000000089406967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38474265.090000004</v>
      </c>
      <c r="D1606" s="2">
        <v>0</v>
      </c>
      <c r="E1606" s="2">
        <v>0</v>
      </c>
      <c r="F1606" s="2">
        <v>0</v>
      </c>
      <c r="G1606" s="3">
        <f t="shared" si="70"/>
        <v>961856.62725000014</v>
      </c>
      <c r="H1606" s="3">
        <f t="shared" si="71"/>
        <v>9.0000003576278687E-2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1005170.46</v>
      </c>
      <c r="D1607" s="2">
        <v>0</v>
      </c>
      <c r="E1607" s="2">
        <v>0</v>
      </c>
      <c r="F1607" s="2">
        <v>0</v>
      </c>
      <c r="G1607" s="3">
        <f t="shared" si="70"/>
        <v>26134.431959999998</v>
      </c>
      <c r="H1607" s="3">
        <f t="shared" si="71"/>
        <v>0.4599999999627471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6677173.2599999998</v>
      </c>
      <c r="D1608" s="2">
        <v>0</v>
      </c>
      <c r="E1608" s="2">
        <v>0</v>
      </c>
      <c r="F1608" s="2">
        <v>0</v>
      </c>
      <c r="G1608" s="3">
        <f t="shared" si="70"/>
        <v>180283.67801999999</v>
      </c>
      <c r="H1608" s="3">
        <f t="shared" si="71"/>
        <v>0.25999999977648258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6356199.9100000001</v>
      </c>
      <c r="D1610" s="2">
        <v>0</v>
      </c>
      <c r="E1610" s="2">
        <v>0</v>
      </c>
      <c r="F1610" s="2">
        <v>0</v>
      </c>
      <c r="G1610" s="3">
        <f t="shared" si="70"/>
        <v>184329.79739000002</v>
      </c>
      <c r="H1610" s="3">
        <f t="shared" si="71"/>
        <v>8.9999999850988388E-2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11534063.68</v>
      </c>
      <c r="D1611" s="2">
        <v>0</v>
      </c>
      <c r="E1611" s="2">
        <v>0</v>
      </c>
      <c r="F1611" s="2">
        <v>0</v>
      </c>
      <c r="G1611" s="3">
        <f t="shared" si="70"/>
        <v>346021.91039999999</v>
      </c>
      <c r="H1611" s="3">
        <f t="shared" si="71"/>
        <v>0.32000000029802322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19321760.140000001</v>
      </c>
      <c r="D1612" s="2">
        <v>0</v>
      </c>
      <c r="E1612" s="2">
        <v>0</v>
      </c>
      <c r="F1612" s="2">
        <v>0</v>
      </c>
      <c r="G1612" s="3">
        <f t="shared" si="70"/>
        <v>598974.56434000004</v>
      </c>
      <c r="H1612" s="3">
        <f t="shared" si="71"/>
        <v>0.14000000059604645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12627584.01</v>
      </c>
      <c r="D1613" s="2">
        <v>0</v>
      </c>
      <c r="E1613" s="2">
        <v>0</v>
      </c>
      <c r="F1613" s="2">
        <v>0</v>
      </c>
      <c r="G1613" s="3">
        <f t="shared" si="70"/>
        <v>404082.68832000002</v>
      </c>
      <c r="H1613" s="3">
        <f t="shared" si="71"/>
        <v>9.9999997764825821E-3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3503674.92</v>
      </c>
      <c r="D1614" s="2">
        <v>0</v>
      </c>
      <c r="E1614" s="2">
        <v>0</v>
      </c>
      <c r="F1614" s="2">
        <v>0</v>
      </c>
      <c r="G1614" s="3">
        <f t="shared" si="70"/>
        <v>115621.27236</v>
      </c>
      <c r="H1614" s="3">
        <f t="shared" si="71"/>
        <v>8.0000000074505806E-2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3503674.92</v>
      </c>
      <c r="D1618" s="2">
        <v>0</v>
      </c>
      <c r="E1618" s="2">
        <v>0</v>
      </c>
      <c r="F1618" s="2">
        <v>0</v>
      </c>
      <c r="G1618" s="3">
        <f t="shared" si="70"/>
        <v>129635.97203999999</v>
      </c>
      <c r="H1618" s="3">
        <f t="shared" si="71"/>
        <v>8.0000000074505806E-2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866454.87</v>
      </c>
      <c r="D1620" s="2">
        <v>0</v>
      </c>
      <c r="E1620" s="2">
        <v>0</v>
      </c>
      <c r="F1620" s="2">
        <v>0</v>
      </c>
      <c r="G1620" s="3">
        <f>B1620/1000*C1620</f>
        <v>33791.739930000003</v>
      </c>
      <c r="H1620" s="3">
        <f>ABS(C1620-ROUND(C1620,0))</f>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54660340.719999999</v>
      </c>
      <c r="D1621" s="2">
        <v>0</v>
      </c>
      <c r="E1621" s="2">
        <v>0</v>
      </c>
      <c r="F1621" s="2">
        <v>0</v>
      </c>
      <c r="G1621" s="3">
        <f t="shared" si="70"/>
        <v>2186413.6288000001</v>
      </c>
      <c r="H1621" s="3">
        <f t="shared" si="71"/>
        <v>0.2800000011920929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4362963.28</v>
      </c>
      <c r="D1622" s="2">
        <v>0</v>
      </c>
      <c r="E1622" s="2">
        <v>0</v>
      </c>
      <c r="F1622" s="2">
        <v>0</v>
      </c>
      <c r="G1622" s="3">
        <f t="shared" si="70"/>
        <v>178881.49448000002</v>
      </c>
      <c r="H1622" s="3">
        <f t="shared" si="71"/>
        <v>0.28000000026077032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3480453.85</v>
      </c>
      <c r="D1623" s="2">
        <v>0</v>
      </c>
      <c r="E1623" s="2">
        <v>0</v>
      </c>
      <c r="F1623" s="2">
        <v>0</v>
      </c>
      <c r="G1623" s="3">
        <f t="shared" si="70"/>
        <v>146179.06170000002</v>
      </c>
      <c r="H1623" s="3">
        <f t="shared" si="71"/>
        <v>0.14999999990686774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151111.25</v>
      </c>
      <c r="D1624" s="2">
        <v>0</v>
      </c>
      <c r="E1624" s="2">
        <v>0</v>
      </c>
      <c r="F1624" s="2">
        <v>0</v>
      </c>
      <c r="G1624" s="3">
        <f t="shared" si="70"/>
        <v>6497.7837499999996</v>
      </c>
      <c r="H1624" s="3">
        <f t="shared" si="71"/>
        <v>0.25</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3329342.6</v>
      </c>
      <c r="D1627" s="2">
        <v>0</v>
      </c>
      <c r="E1627" s="2">
        <v>0</v>
      </c>
      <c r="F1627" s="2">
        <v>0</v>
      </c>
      <c r="G1627" s="3">
        <f t="shared" si="70"/>
        <v>153149.75959999999</v>
      </c>
      <c r="H1627" s="3">
        <f t="shared" si="71"/>
        <v>0.39999999990686774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756604.70000000007</v>
      </c>
      <c r="D1628" s="2">
        <v>0</v>
      </c>
      <c r="E1628" s="2">
        <v>0</v>
      </c>
      <c r="F1628" s="2">
        <v>0</v>
      </c>
      <c r="G1628" s="3">
        <f t="shared" si="70"/>
        <v>35560.420900000005</v>
      </c>
      <c r="H1628" s="3">
        <f t="shared" si="71"/>
        <v>0.29999999993015081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506765.09</v>
      </c>
      <c r="D1634" s="2">
        <v>0</v>
      </c>
      <c r="E1634" s="2">
        <v>0</v>
      </c>
      <c r="F1634" s="2">
        <v>0</v>
      </c>
      <c r="G1634" s="3">
        <f t="shared" si="70"/>
        <v>26858.549770000001</v>
      </c>
      <c r="H1634" s="3">
        <f t="shared" si="71"/>
        <v>9.0000000025611371E-2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500377.94</v>
      </c>
      <c r="D1635" s="2">
        <v>0</v>
      </c>
      <c r="E1635" s="2">
        <v>0</v>
      </c>
      <c r="F1635" s="2">
        <v>0</v>
      </c>
      <c r="G1635" s="3">
        <f t="shared" si="70"/>
        <v>27020.408759999998</v>
      </c>
      <c r="H1635" s="3">
        <f t="shared" si="71"/>
        <v>5.9999999997671694E-2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105.51</v>
      </c>
      <c r="D1636" s="2">
        <v>0</v>
      </c>
      <c r="E1636" s="2">
        <v>0</v>
      </c>
      <c r="F1636" s="2">
        <v>0</v>
      </c>
      <c r="G1636" s="3">
        <f t="shared" si="70"/>
        <v>5.8030500000000007</v>
      </c>
      <c r="H1636" s="3">
        <f t="shared" si="71"/>
        <v>0.48999999999999488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4977.1099999999997</v>
      </c>
      <c r="D1637" s="2">
        <v>0</v>
      </c>
      <c r="E1637" s="2">
        <v>0</v>
      </c>
      <c r="F1637" s="2">
        <v>0</v>
      </c>
      <c r="G1637" s="3">
        <f t="shared" si="70"/>
        <v>278.71816000000001</v>
      </c>
      <c r="H1637" s="3">
        <f t="shared" si="71"/>
        <v>0.10999999999967258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1304.53</v>
      </c>
      <c r="D1638" s="2">
        <v>0</v>
      </c>
      <c r="E1638" s="2">
        <v>0</v>
      </c>
      <c r="F1638" s="2">
        <v>0</v>
      </c>
      <c r="G1638" s="3">
        <f t="shared" si="70"/>
        <v>74.35821</v>
      </c>
      <c r="H1638" s="3">
        <f t="shared" si="71"/>
        <v>0.47000000000002728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237432.72</v>
      </c>
      <c r="D1639" s="2">
        <v>0</v>
      </c>
      <c r="E1639" s="2">
        <v>0</v>
      </c>
      <c r="F1639" s="2">
        <v>0</v>
      </c>
      <c r="G1639" s="3">
        <f t="shared" si="70"/>
        <v>13771.097760000001</v>
      </c>
      <c r="H1639" s="3">
        <f t="shared" si="71"/>
        <v>0.27999999999883585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148.05000000000001</v>
      </c>
      <c r="D1640" s="2">
        <v>0</v>
      </c>
      <c r="E1640" s="2">
        <v>0</v>
      </c>
      <c r="F1640" s="2">
        <v>0</v>
      </c>
      <c r="G1640" s="3">
        <f t="shared" si="70"/>
        <v>8.7349499999999995</v>
      </c>
      <c r="H1640" s="3">
        <f t="shared" si="71"/>
        <v>5.0000000000011369E-2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1.61</v>
      </c>
      <c r="D1642" s="2">
        <v>0</v>
      </c>
      <c r="E1642" s="2">
        <v>0</v>
      </c>
      <c r="F1642" s="2">
        <v>0</v>
      </c>
      <c r="G1642" s="3">
        <f t="shared" si="70"/>
        <v>9.8210000000000006E-2</v>
      </c>
      <c r="H1642" s="3">
        <f t="shared" si="71"/>
        <v>0.3899999999999999</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237283.06</v>
      </c>
      <c r="D1643" s="2">
        <v>0</v>
      </c>
      <c r="E1643" s="2">
        <v>0</v>
      </c>
      <c r="F1643" s="2">
        <v>0</v>
      </c>
      <c r="G1643" s="3">
        <f t="shared" si="70"/>
        <v>14711.549719999999</v>
      </c>
      <c r="H1643" s="3">
        <f t="shared" si="71"/>
        <v>5.9999999997671694E-2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11309.35</v>
      </c>
      <c r="D1654" s="2">
        <v>0</v>
      </c>
      <c r="E1654" s="2">
        <v>0</v>
      </c>
      <c r="F1654" s="2">
        <v>0</v>
      </c>
      <c r="G1654" s="3">
        <f t="shared" si="70"/>
        <v>825.58254999999997</v>
      </c>
      <c r="H1654" s="3">
        <f t="shared" si="71"/>
        <v>0.3500000000003638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11309.35</v>
      </c>
      <c r="D1655" s="2">
        <v>0</v>
      </c>
      <c r="E1655" s="2">
        <v>0</v>
      </c>
      <c r="F1655" s="2">
        <v>0</v>
      </c>
      <c r="G1655" s="3">
        <f t="shared" si="70"/>
        <v>836.89189999999996</v>
      </c>
      <c r="H1655" s="3">
        <f t="shared" si="71"/>
        <v>0.3500000000003638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1097.54</v>
      </c>
      <c r="D1664" s="2">
        <v>0</v>
      </c>
      <c r="E1664" s="2">
        <v>0</v>
      </c>
      <c r="F1664" s="2">
        <v>0</v>
      </c>
      <c r="G1664" s="3">
        <f t="shared" si="70"/>
        <v>91.095820000000003</v>
      </c>
      <c r="H1664" s="3">
        <f t="shared" si="71"/>
        <v>0.46000000000003638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1097.54</v>
      </c>
      <c r="D1668" s="2">
        <v>0</v>
      </c>
      <c r="E1668" s="2">
        <v>0</v>
      </c>
      <c r="F1668" s="2">
        <v>0</v>
      </c>
      <c r="G1668" s="3">
        <f t="shared" si="70"/>
        <v>95.485979999999984</v>
      </c>
      <c r="H1668" s="3">
        <f t="shared" si="71"/>
        <v>0.46000000000003638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120819.18999999999</v>
      </c>
      <c r="D1669" s="2">
        <v>0</v>
      </c>
      <c r="E1669" s="2">
        <v>0</v>
      </c>
      <c r="F1669" s="2">
        <v>0</v>
      </c>
      <c r="G1669" s="3">
        <f t="shared" si="70"/>
        <v>10632.088719999998</v>
      </c>
      <c r="H1669" s="3">
        <f t="shared" si="71"/>
        <v>0.18999999998777639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111787.43</v>
      </c>
      <c r="D1670" s="2">
        <v>0</v>
      </c>
      <c r="E1670" s="2">
        <v>0</v>
      </c>
      <c r="F1670" s="2">
        <v>0</v>
      </c>
      <c r="G1670" s="3">
        <f t="shared" si="70"/>
        <v>9949.0812699999988</v>
      </c>
      <c r="H1670" s="3">
        <f t="shared" si="71"/>
        <v>0.42999999999301508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9031.76</v>
      </c>
      <c r="D1671" s="2">
        <v>0</v>
      </c>
      <c r="E1671" s="2">
        <v>0</v>
      </c>
      <c r="F1671" s="2">
        <v>0</v>
      </c>
      <c r="G1671" s="3">
        <f t="shared" si="70"/>
        <v>812.85839999999996</v>
      </c>
      <c r="H1671" s="3">
        <f t="shared" si="71"/>
        <v>0.23999999999978172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5085.54</v>
      </c>
      <c r="D1680" s="2">
        <v>0</v>
      </c>
      <c r="E1680" s="2">
        <v>0</v>
      </c>
      <c r="F1680" s="2">
        <v>0</v>
      </c>
      <c r="G1680" s="3">
        <f>B1680/1000*C1680</f>
        <v>503.46845999999999</v>
      </c>
      <c r="H1680" s="3">
        <f>ABS(C1680-ROUND(C1680,0))</f>
        <v>0.46000000000003638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50297377.440000005</v>
      </c>
      <c r="D1681" s="2">
        <v>0</v>
      </c>
      <c r="E1681" s="2">
        <v>0</v>
      </c>
      <c r="F1681" s="2">
        <v>0</v>
      </c>
      <c r="G1681" s="3">
        <f t="shared" si="70"/>
        <v>5029737.7440000009</v>
      </c>
      <c r="H1681" s="3">
        <f t="shared" si="71"/>
        <v>0.44000000506639481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6284244.0499999998</v>
      </c>
      <c r="D1682" s="2">
        <v>0</v>
      </c>
      <c r="E1682" s="2">
        <v>0</v>
      </c>
      <c r="F1682" s="2">
        <v>0</v>
      </c>
      <c r="G1682" s="3">
        <f t="shared" si="70"/>
        <v>634708.64905000001</v>
      </c>
      <c r="H1682" s="3">
        <f t="shared" si="71"/>
        <v>4.9999999813735485E-2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8754915.8399999999</v>
      </c>
      <c r="D1683" s="2">
        <v>0</v>
      </c>
      <c r="E1683" s="2">
        <v>0</v>
      </c>
      <c r="F1683" s="2">
        <v>0</v>
      </c>
      <c r="G1683" s="3">
        <f t="shared" si="70"/>
        <v>893001.41567999998</v>
      </c>
      <c r="H1683" s="3">
        <f t="shared" si="71"/>
        <v>0.16000000014901161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1758419.07</v>
      </c>
      <c r="D1684" s="2">
        <v>0</v>
      </c>
      <c r="E1684" s="2">
        <v>0</v>
      </c>
      <c r="F1684" s="2">
        <v>0</v>
      </c>
      <c r="G1684" s="3">
        <f t="shared" si="70"/>
        <v>181117.16420999999</v>
      </c>
      <c r="H1684" s="3">
        <f t="shared" si="71"/>
        <v>7.000000006519258E-2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30776356.030000001</v>
      </c>
      <c r="D1685" s="2">
        <v>0</v>
      </c>
      <c r="E1685" s="2">
        <v>0</v>
      </c>
      <c r="F1685" s="2">
        <v>0</v>
      </c>
      <c r="G1685" s="3">
        <f>B1685/1000*C1685</f>
        <v>3200741.0271199998</v>
      </c>
      <c r="H1685" s="3">
        <f>ABS(C1685-ROUND(C1685,0))</f>
        <v>3.0000001192092896E-2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2723442.45</v>
      </c>
      <c r="D1686" s="14">
        <v>0</v>
      </c>
      <c r="E1686" s="14">
        <v>0</v>
      </c>
      <c r="F1686" s="14">
        <v>0</v>
      </c>
      <c r="G1686" s="15">
        <f t="shared" si="70"/>
        <v>285961.45725000004</v>
      </c>
      <c r="H1686" s="15">
        <f t="shared" si="71"/>
        <v>0.45000000018626451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31059</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1977</v>
      </c>
      <c r="B17" s="360" t="str">
        <f>'PR-RAS'!B6</f>
        <v>PRIHODI POSLOVANJA (šifre 61+62+63+64+65+66+67+68)</v>
      </c>
      <c r="C17" s="356"/>
      <c r="D17" s="356"/>
      <c r="E17" s="356"/>
      <c r="F17" s="357"/>
      <c r="G17" s="28" t="str">
        <f>'PR-RAS'!C6</f>
        <v>6</v>
      </c>
      <c r="H17" s="275">
        <f>'PR-RAS'!D6</f>
        <v>137754229.41999999</v>
      </c>
      <c r="I17" s="275">
        <f>'PR-RAS'!E6</f>
        <v>147141610.70999998</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114370444.82999998</v>
      </c>
      <c r="I18" s="275">
        <f>'PR-RAS'!E152</f>
        <v>136861021.54999998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28571369.79000001</v>
      </c>
      <c r="I19" s="275">
        <f>'PR-RAS'!E649</f>
        <v>22548645.910000004</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1980</v>
      </c>
      <c r="B22" s="360" t="str">
        <f>BILANCA!B7</f>
        <v>Nefinancijska imovina (šifre 01+02+03+04+05+06)</v>
      </c>
      <c r="C22" s="356"/>
      <c r="D22" s="356"/>
      <c r="E22" s="356"/>
      <c r="F22" s="357"/>
      <c r="G22" s="126" t="str">
        <f>BILANCA!C7</f>
        <v>B002</v>
      </c>
      <c r="H22" s="275">
        <f>BILANCA!D7</f>
        <v>998917772.26000011</v>
      </c>
      <c r="I22" s="275">
        <f>BILANCA!E7</f>
        <v>1006753029.4400001</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208807290.38999996</v>
      </c>
      <c r="I23" s="275">
        <f>BILANCA!E69</f>
        <v>202645065.63000003</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57468386.670000002</v>
      </c>
      <c r="I24" s="275">
        <f>BILANCA!E177</f>
        <v>54817616.990000002</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1150256675.98</v>
      </c>
      <c r="I25" s="275">
        <f>BILANCA!E251</f>
        <v>1154580478.0800002</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23289380.040000003</v>
      </c>
      <c r="I27" s="275">
        <f>'RAS-funkcijski'!E5</f>
        <v>28283817.869999997</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15135836.23</v>
      </c>
      <c r="I28" s="275">
        <f>'RAS-funkcijski'!E35</f>
        <v>18010265.899999999</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4250974.4800000004</v>
      </c>
      <c r="I30" s="275">
        <f>'RAS-funkcijski'!E114</f>
        <v>7773054.2000000002</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88889705.930000007</v>
      </c>
      <c r="I31" s="275">
        <f>'RAS-funkcijski'!E141</f>
        <v>100177376.3</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1982</v>
      </c>
      <c r="B33" s="355" t="str">
        <f>'P-VRIO'!B5</f>
        <v>Promjene u vrijednosti i obujmu imovine (šifre 91511+91512)</v>
      </c>
      <c r="C33" s="356"/>
      <c r="D33" s="356"/>
      <c r="E33" s="356"/>
      <c r="F33" s="357"/>
      <c r="G33" s="126" t="str">
        <f>'P-VRIO'!C5</f>
        <v>9151</v>
      </c>
      <c r="H33" s="275">
        <f>'P-VRIO'!D5</f>
        <v>10123626.920000002</v>
      </c>
      <c r="I33" s="275">
        <f>'P-VRIO'!E5</f>
        <v>14333681.08</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2663782.0600000005</v>
      </c>
      <c r="I34" s="275">
        <f>'P-VRIO'!E22</f>
        <v>2587942.9000000004</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1" t="s">
        <v>1983</v>
      </c>
      <c r="B38" s="360" t="str">
        <f>OBVEZE!B5</f>
        <v>Stanje obveza 1. siječnja (=stanju obveza iz Izvještaja o obvezama na 31. prosinca prethodne godine)</v>
      </c>
      <c r="C38" s="356"/>
      <c r="D38" s="356"/>
      <c r="E38" s="356"/>
      <c r="F38" s="357"/>
      <c r="G38" s="126" t="str">
        <f>OBVEZE!C5</f>
        <v>V001</v>
      </c>
      <c r="H38" s="275">
        <f>OBVEZE!D5</f>
        <v>57403994.729999997</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54660340.719999999</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4362963.28</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50297377.440000005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55" zoomScaleNormal="100" workbookViewId="0">
      <selection activeCell="A275" sqref="A275:XFD27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137754229.41999999</v>
      </c>
      <c r="E6" s="60">
        <f>E7+E43+E49+E82+E106+E125+E134+E140</f>
        <v>147141610.70999998</v>
      </c>
      <c r="F6" s="45">
        <f t="shared" ref="F6:F132" si="0">IF(D6&lt;&gt;0,IF(E6/D6&gt;=100,"&gt;&gt;100",E6/D6*100),"-")</f>
        <v>106.81458662251214</v>
      </c>
    </row>
    <row r="7" spans="1:24" ht="12.75" customHeight="1" x14ac:dyDescent="0.25">
      <c r="A7" s="63">
        <v>61</v>
      </c>
      <c r="B7" s="220" t="s">
        <v>17</v>
      </c>
      <c r="C7" s="247" t="s">
        <v>18</v>
      </c>
      <c r="D7" s="60">
        <f>D8+D17+D23+D29+D36+D39</f>
        <v>95409753.11999999</v>
      </c>
      <c r="E7" s="60">
        <f>E8+E17+E23+E29+E36+E39</f>
        <v>107478053.67</v>
      </c>
      <c r="F7" s="45">
        <f t="shared" si="0"/>
        <v>112.64891707121525</v>
      </c>
    </row>
    <row r="8" spans="1:24" ht="12.75" customHeight="1" x14ac:dyDescent="0.25">
      <c r="A8" s="63">
        <v>611</v>
      </c>
      <c r="B8" s="220" t="s">
        <v>19</v>
      </c>
      <c r="C8" s="247" t="s">
        <v>20</v>
      </c>
      <c r="D8" s="60">
        <f>SUM(D9:D14)-D15-D16</f>
        <v>87017072.599999994</v>
      </c>
      <c r="E8" s="60">
        <f>SUM(E9:E14)-E15-E16</f>
        <v>99247045.210000008</v>
      </c>
      <c r="F8" s="45">
        <f t="shared" si="0"/>
        <v>114.05468173609879</v>
      </c>
    </row>
    <row r="9" spans="1:24" ht="12.75" customHeight="1" x14ac:dyDescent="0.25">
      <c r="A9" s="63">
        <v>6111</v>
      </c>
      <c r="B9" s="65" t="s">
        <v>21</v>
      </c>
      <c r="C9" s="247" t="s">
        <v>22</v>
      </c>
      <c r="D9" s="194">
        <v>75764275.709999993</v>
      </c>
      <c r="E9" s="194">
        <v>86735227.060000002</v>
      </c>
      <c r="F9" s="45">
        <f t="shared" si="0"/>
        <v>114.48037514671572</v>
      </c>
    </row>
    <row r="10" spans="1:24" ht="12.75" customHeight="1" x14ac:dyDescent="0.25">
      <c r="A10" s="63">
        <v>6112</v>
      </c>
      <c r="B10" s="65" t="s">
        <v>23</v>
      </c>
      <c r="C10" s="247" t="s">
        <v>24</v>
      </c>
      <c r="D10" s="194">
        <v>5991120.2199999997</v>
      </c>
      <c r="E10" s="194">
        <v>6312718.4400000004</v>
      </c>
      <c r="F10" s="45">
        <f t="shared" si="0"/>
        <v>105.36791465019209</v>
      </c>
    </row>
    <row r="11" spans="1:24" ht="12.75" customHeight="1" x14ac:dyDescent="0.25">
      <c r="A11" s="63">
        <v>6113</v>
      </c>
      <c r="B11" s="65" t="s">
        <v>25</v>
      </c>
      <c r="C11" s="247" t="s">
        <v>26</v>
      </c>
      <c r="D11" s="194">
        <v>2769673.25</v>
      </c>
      <c r="E11" s="194">
        <v>3860719.94</v>
      </c>
      <c r="F11" s="45">
        <f t="shared" si="0"/>
        <v>139.39261391212844</v>
      </c>
    </row>
    <row r="12" spans="1:24" ht="12.75" customHeight="1" x14ac:dyDescent="0.25">
      <c r="A12" s="63">
        <v>6114</v>
      </c>
      <c r="B12" s="65" t="s">
        <v>27</v>
      </c>
      <c r="C12" s="247" t="s">
        <v>28</v>
      </c>
      <c r="D12" s="194">
        <v>6676627.0599999996</v>
      </c>
      <c r="E12" s="194">
        <v>7997582.0700000003</v>
      </c>
      <c r="F12" s="45">
        <f t="shared" si="0"/>
        <v>119.78476554297764</v>
      </c>
    </row>
    <row r="13" spans="1:24" ht="12.75" customHeight="1" x14ac:dyDescent="0.25">
      <c r="A13" s="63">
        <v>6115</v>
      </c>
      <c r="B13" s="65" t="s">
        <v>29</v>
      </c>
      <c r="C13" s="247" t="s">
        <v>30</v>
      </c>
      <c r="D13" s="194">
        <v>2473595.1800000002</v>
      </c>
      <c r="E13" s="194">
        <v>2742111.43</v>
      </c>
      <c r="F13" s="45">
        <f t="shared" si="0"/>
        <v>110.85530292794313</v>
      </c>
    </row>
    <row r="14" spans="1:24" ht="12.75" customHeight="1" x14ac:dyDescent="0.25">
      <c r="A14" s="63">
        <v>6116</v>
      </c>
      <c r="B14" s="65" t="s">
        <v>31</v>
      </c>
      <c r="C14" s="247" t="s">
        <v>32</v>
      </c>
      <c r="D14" s="194">
        <v>14218.66</v>
      </c>
      <c r="E14" s="194">
        <v>123068.15</v>
      </c>
      <c r="F14" s="45">
        <f t="shared" si="0"/>
        <v>865.53972033932871</v>
      </c>
    </row>
    <row r="15" spans="1:24" ht="12.75" customHeight="1" x14ac:dyDescent="0.25">
      <c r="A15" s="63">
        <v>6117</v>
      </c>
      <c r="B15" s="220" t="s">
        <v>33</v>
      </c>
      <c r="C15" s="247" t="s">
        <v>34</v>
      </c>
      <c r="D15" s="194">
        <v>6672437.4800000004</v>
      </c>
      <c r="E15" s="194">
        <v>8524381.8800000008</v>
      </c>
      <c r="F15" s="45">
        <f t="shared" si="0"/>
        <v>127.75514053973571</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7884745.1900000004</v>
      </c>
      <c r="E23" s="60">
        <f t="shared" si="2"/>
        <v>7720642.6100000003</v>
      </c>
      <c r="F23" s="45">
        <f t="shared" si="0"/>
        <v>97.918733249514176</v>
      </c>
    </row>
    <row r="24" spans="1:6" ht="12.75" customHeight="1" x14ac:dyDescent="0.25">
      <c r="A24" s="63">
        <v>6131</v>
      </c>
      <c r="B24" s="65" t="s">
        <v>51</v>
      </c>
      <c r="C24" s="247" t="s">
        <v>52</v>
      </c>
      <c r="D24" s="194">
        <v>179220.44</v>
      </c>
      <c r="E24" s="194">
        <v>769493.24</v>
      </c>
      <c r="F24" s="45">
        <f t="shared" si="0"/>
        <v>429.35573643274171</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7705524.75</v>
      </c>
      <c r="E27" s="194">
        <v>6951149.3700000001</v>
      </c>
      <c r="F27" s="45">
        <f t="shared" si="0"/>
        <v>90.20994150982385</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507935.33</v>
      </c>
      <c r="E29" s="60">
        <f>SUM(E30:E35)</f>
        <v>510322.52</v>
      </c>
      <c r="F29" s="45">
        <f t="shared" si="0"/>
        <v>100.46997912116096</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506139.8</v>
      </c>
      <c r="E31" s="194">
        <v>510267.02</v>
      </c>
      <c r="F31" s="45">
        <f t="shared" si="0"/>
        <v>100.81543083551226</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1795.53</v>
      </c>
      <c r="E33" s="194">
        <v>55.5</v>
      </c>
      <c r="F33" s="45">
        <f t="shared" si="0"/>
        <v>3.091009339860654</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43.33</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v>43.33</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7975387.5099999998</v>
      </c>
      <c r="E49" s="60">
        <f>E50+E53+E58+E61+E64+E68+E71+E74+E77</f>
        <v>5295890.24</v>
      </c>
      <c r="F49" s="45">
        <f t="shared" si="0"/>
        <v>66.402920652566507</v>
      </c>
    </row>
    <row r="50" spans="1:6" ht="12.75" customHeight="1" x14ac:dyDescent="0.25">
      <c r="A50" s="63">
        <v>631</v>
      </c>
      <c r="B50" s="65" t="s">
        <v>103</v>
      </c>
      <c r="C50" s="247" t="s">
        <v>104</v>
      </c>
      <c r="D50" s="60">
        <f t="shared" ref="D50:E50" si="7">D51+D52</f>
        <v>1450</v>
      </c>
      <c r="E50" s="60">
        <f t="shared" si="7"/>
        <v>710</v>
      </c>
      <c r="F50" s="45">
        <f t="shared" si="0"/>
        <v>48.96551724137931</v>
      </c>
    </row>
    <row r="51" spans="1:6" ht="12.75" customHeight="1" x14ac:dyDescent="0.25">
      <c r="A51" s="63">
        <v>6311</v>
      </c>
      <c r="B51" s="65" t="s">
        <v>105</v>
      </c>
      <c r="C51" s="247" t="s">
        <v>106</v>
      </c>
      <c r="D51" s="194">
        <v>1450</v>
      </c>
      <c r="E51" s="194">
        <v>710</v>
      </c>
      <c r="F51" s="45">
        <f t="shared" si="0"/>
        <v>48.96551724137931</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178528.72</v>
      </c>
      <c r="E53" s="60">
        <f t="shared" si="8"/>
        <v>223038.2</v>
      </c>
      <c r="F53" s="45">
        <f t="shared" si="0"/>
        <v>124.93127156235704</v>
      </c>
    </row>
    <row r="54" spans="1:6" ht="12.75" customHeight="1" x14ac:dyDescent="0.25">
      <c r="A54" s="63">
        <v>6321</v>
      </c>
      <c r="B54" s="65" t="s">
        <v>111</v>
      </c>
      <c r="C54" s="247" t="s">
        <v>112</v>
      </c>
      <c r="D54" s="194">
        <v>0</v>
      </c>
      <c r="E54" s="194">
        <v>40000</v>
      </c>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178528.72</v>
      </c>
      <c r="E56" s="194">
        <v>183038.2</v>
      </c>
      <c r="F56" s="45">
        <f t="shared" si="0"/>
        <v>102.52591291754068</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2425762.48</v>
      </c>
      <c r="E58" s="60">
        <f t="shared" si="9"/>
        <v>1572606</v>
      </c>
      <c r="F58" s="45">
        <f t="shared" si="0"/>
        <v>64.82934800772415</v>
      </c>
    </row>
    <row r="59" spans="1:6" ht="12" x14ac:dyDescent="0.25">
      <c r="A59" s="63">
        <v>6331</v>
      </c>
      <c r="B59" s="65" t="s">
        <v>121</v>
      </c>
      <c r="C59" s="247" t="s">
        <v>122</v>
      </c>
      <c r="D59" s="194">
        <v>1080546</v>
      </c>
      <c r="E59" s="194">
        <v>1422926</v>
      </c>
      <c r="F59" s="45">
        <f t="shared" si="0"/>
        <v>131.68583290299534</v>
      </c>
    </row>
    <row r="60" spans="1:6" ht="12" x14ac:dyDescent="0.25">
      <c r="A60" s="63">
        <v>6332</v>
      </c>
      <c r="B60" s="65" t="s">
        <v>123</v>
      </c>
      <c r="C60" s="247" t="s">
        <v>124</v>
      </c>
      <c r="D60" s="194">
        <v>1345216.48</v>
      </c>
      <c r="E60" s="194">
        <v>149680</v>
      </c>
      <c r="F60" s="45">
        <f t="shared" si="0"/>
        <v>11.1268336528259</v>
      </c>
    </row>
    <row r="61" spans="1:6" ht="12.75" customHeight="1" x14ac:dyDescent="0.25">
      <c r="A61" s="63">
        <v>634</v>
      </c>
      <c r="B61" s="65" t="s">
        <v>125</v>
      </c>
      <c r="C61" s="247" t="s">
        <v>126</v>
      </c>
      <c r="D61" s="60">
        <f t="shared" ref="D61:E61" si="10">SUM(D62:D63)</f>
        <v>842237.88</v>
      </c>
      <c r="E61" s="60">
        <f t="shared" si="10"/>
        <v>943576.95</v>
      </c>
      <c r="F61" s="45">
        <f t="shared" si="0"/>
        <v>112.0321197142071</v>
      </c>
    </row>
    <row r="62" spans="1:6" ht="12.75" customHeight="1" x14ac:dyDescent="0.25">
      <c r="A62" s="63">
        <v>6341</v>
      </c>
      <c r="B62" s="65" t="s">
        <v>127</v>
      </c>
      <c r="C62" s="247" t="s">
        <v>128</v>
      </c>
      <c r="D62" s="194">
        <v>842237.88</v>
      </c>
      <c r="E62" s="194">
        <v>943576.95</v>
      </c>
      <c r="F62" s="45">
        <f t="shared" si="0"/>
        <v>112.0321197142071</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1518998.17</v>
      </c>
      <c r="E64" s="60">
        <f>SUM(E65:E67)</f>
        <v>1308023.68</v>
      </c>
      <c r="F64" s="45">
        <f t="shared" si="0"/>
        <v>86.11094508428539</v>
      </c>
    </row>
    <row r="65" spans="1:6" ht="12.75" customHeight="1" x14ac:dyDescent="0.25">
      <c r="A65" s="63">
        <v>6351</v>
      </c>
      <c r="B65" s="65" t="s">
        <v>133</v>
      </c>
      <c r="C65" s="247" t="s">
        <v>134</v>
      </c>
      <c r="D65" s="194">
        <v>1497140.17</v>
      </c>
      <c r="E65" s="194">
        <v>1308023.68</v>
      </c>
      <c r="F65" s="45">
        <f t="shared" si="0"/>
        <v>87.368150705621645</v>
      </c>
    </row>
    <row r="66" spans="1:6" ht="12.75" customHeight="1" x14ac:dyDescent="0.25">
      <c r="A66" s="63">
        <v>6352</v>
      </c>
      <c r="B66" s="64" t="s">
        <v>135</v>
      </c>
      <c r="C66" s="247" t="s">
        <v>136</v>
      </c>
      <c r="D66" s="194">
        <v>21858</v>
      </c>
      <c r="E66" s="194"/>
      <c r="F66" s="45">
        <f t="shared" si="0"/>
        <v>0</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3008410.2600000002</v>
      </c>
      <c r="E74" s="60">
        <f t="shared" si="13"/>
        <v>1247935.4099999999</v>
      </c>
      <c r="F74" s="45">
        <f t="shared" si="0"/>
        <v>41.481556774108327</v>
      </c>
    </row>
    <row r="75" spans="1:6" ht="12.75" customHeight="1" x14ac:dyDescent="0.25">
      <c r="A75" s="63" t="s">
        <v>153</v>
      </c>
      <c r="B75" s="65" t="s">
        <v>154</v>
      </c>
      <c r="C75" s="247" t="s">
        <v>153</v>
      </c>
      <c r="D75" s="194">
        <v>234795.7</v>
      </c>
      <c r="E75" s="194">
        <v>360345.97</v>
      </c>
      <c r="F75" s="45">
        <f t="shared" si="0"/>
        <v>153.47213343344873</v>
      </c>
    </row>
    <row r="76" spans="1:6" ht="12.75" customHeight="1" x14ac:dyDescent="0.25">
      <c r="A76" s="63" t="s">
        <v>155</v>
      </c>
      <c r="B76" s="65" t="s">
        <v>156</v>
      </c>
      <c r="C76" s="247" t="s">
        <v>155</v>
      </c>
      <c r="D76" s="194">
        <v>2773614.56</v>
      </c>
      <c r="E76" s="194">
        <v>887589.44</v>
      </c>
      <c r="F76" s="45">
        <f t="shared" si="0"/>
        <v>32.001181880152799</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14049798.699999999</v>
      </c>
      <c r="E82" s="60">
        <f t="shared" si="15"/>
        <v>14687127.429999998</v>
      </c>
      <c r="F82" s="45">
        <f t="shared" si="0"/>
        <v>104.53621253662516</v>
      </c>
    </row>
    <row r="83" spans="1:6" ht="12.75" customHeight="1" x14ac:dyDescent="0.25">
      <c r="A83" s="63">
        <v>641</v>
      </c>
      <c r="B83" s="64" t="s">
        <v>169</v>
      </c>
      <c r="C83" s="247" t="s">
        <v>170</v>
      </c>
      <c r="D83" s="60">
        <f t="shared" ref="D83:E83" si="16">SUM(D84:D90)</f>
        <v>774442.61</v>
      </c>
      <c r="E83" s="60">
        <f t="shared" si="16"/>
        <v>1045759.45</v>
      </c>
      <c r="F83" s="45">
        <f t="shared" si="0"/>
        <v>135.03382129245188</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291642.56</v>
      </c>
      <c r="E85" s="194">
        <v>672793.98</v>
      </c>
      <c r="F85" s="45">
        <f t="shared" si="0"/>
        <v>230.69128867885399</v>
      </c>
    </row>
    <row r="86" spans="1:6" ht="12.75" customHeight="1" x14ac:dyDescent="0.25">
      <c r="A86" s="63">
        <v>6414</v>
      </c>
      <c r="B86" s="64" t="s">
        <v>175</v>
      </c>
      <c r="C86" s="247" t="s">
        <v>176</v>
      </c>
      <c r="D86" s="194">
        <v>482680.22</v>
      </c>
      <c r="E86" s="194">
        <v>369777.68</v>
      </c>
      <c r="F86" s="45">
        <f t="shared" si="0"/>
        <v>76.609246593945784</v>
      </c>
    </row>
    <row r="87" spans="1:6" ht="12.75" customHeight="1" x14ac:dyDescent="0.25">
      <c r="A87" s="63">
        <v>6415</v>
      </c>
      <c r="B87" s="64" t="s">
        <v>177</v>
      </c>
      <c r="C87" s="247" t="s">
        <v>178</v>
      </c>
      <c r="D87" s="194">
        <v>14.26</v>
      </c>
      <c r="E87" s="194"/>
      <c r="F87" s="45">
        <f t="shared" si="0"/>
        <v>0</v>
      </c>
    </row>
    <row r="88" spans="1:6" ht="12.75" customHeight="1" x14ac:dyDescent="0.25">
      <c r="A88" s="63">
        <v>6416</v>
      </c>
      <c r="B88" s="64" t="s">
        <v>179</v>
      </c>
      <c r="C88" s="247" t="s">
        <v>180</v>
      </c>
      <c r="D88" s="194">
        <v>105.57</v>
      </c>
      <c r="E88" s="194">
        <v>3033.49</v>
      </c>
      <c r="F88" s="45">
        <f t="shared" si="0"/>
        <v>2873.4394240788101</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v>154.30000000000001</v>
      </c>
      <c r="F90" s="45" t="str">
        <f t="shared" si="0"/>
        <v>-</v>
      </c>
    </row>
    <row r="91" spans="1:6" ht="12.75" customHeight="1" x14ac:dyDescent="0.25">
      <c r="A91" s="63">
        <v>642</v>
      </c>
      <c r="B91" s="64" t="s">
        <v>185</v>
      </c>
      <c r="C91" s="247" t="s">
        <v>186</v>
      </c>
      <c r="D91" s="60">
        <f t="shared" ref="D91:E91" si="17">SUM(D92:D97)</f>
        <v>13274080.75</v>
      </c>
      <c r="E91" s="60">
        <f t="shared" si="17"/>
        <v>13641367.979999999</v>
      </c>
      <c r="F91" s="45">
        <f t="shared" si="0"/>
        <v>102.76695039692297</v>
      </c>
    </row>
    <row r="92" spans="1:6" ht="12.75" customHeight="1" x14ac:dyDescent="0.25">
      <c r="A92" s="63">
        <v>6421</v>
      </c>
      <c r="B92" s="64" t="s">
        <v>187</v>
      </c>
      <c r="C92" s="247" t="s">
        <v>188</v>
      </c>
      <c r="D92" s="194">
        <v>288270.87</v>
      </c>
      <c r="E92" s="194">
        <v>311572.15999999997</v>
      </c>
      <c r="F92" s="45">
        <f t="shared" si="0"/>
        <v>108.08312334853673</v>
      </c>
    </row>
    <row r="93" spans="1:6" ht="12.75" customHeight="1" x14ac:dyDescent="0.25">
      <c r="A93" s="63">
        <v>6422</v>
      </c>
      <c r="B93" s="64" t="s">
        <v>189</v>
      </c>
      <c r="C93" s="247" t="s">
        <v>190</v>
      </c>
      <c r="D93" s="194">
        <v>11616942.050000001</v>
      </c>
      <c r="E93" s="194">
        <v>11965420.52</v>
      </c>
      <c r="F93" s="45">
        <f t="shared" si="0"/>
        <v>102.99974355127301</v>
      </c>
    </row>
    <row r="94" spans="1:6" ht="12.75" customHeight="1" x14ac:dyDescent="0.25">
      <c r="A94" s="63">
        <v>6423</v>
      </c>
      <c r="B94" s="64" t="s">
        <v>191</v>
      </c>
      <c r="C94" s="247" t="s">
        <v>192</v>
      </c>
      <c r="D94" s="194">
        <v>1340463.6599999999</v>
      </c>
      <c r="E94" s="194">
        <v>1335591.19</v>
      </c>
      <c r="F94" s="45">
        <f t="shared" si="0"/>
        <v>99.636508609267338</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28404.17</v>
      </c>
      <c r="E97" s="194">
        <v>28784.11</v>
      </c>
      <c r="F97" s="45">
        <f t="shared" si="0"/>
        <v>101.33762049727207</v>
      </c>
    </row>
    <row r="98" spans="1:6" ht="12.75" customHeight="1" x14ac:dyDescent="0.25">
      <c r="A98" s="63">
        <v>643</v>
      </c>
      <c r="B98" s="65" t="s">
        <v>199</v>
      </c>
      <c r="C98" s="247" t="s">
        <v>200</v>
      </c>
      <c r="D98" s="60">
        <f t="shared" ref="D98:E98" si="18">SUM(D99:D105)</f>
        <v>1275.3399999999999</v>
      </c>
      <c r="E98" s="60">
        <f t="shared" si="18"/>
        <v>0</v>
      </c>
      <c r="F98" s="45">
        <f t="shared" si="0"/>
        <v>0</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1275.3399999999999</v>
      </c>
      <c r="E104" s="194"/>
      <c r="F104" s="45">
        <f t="shared" si="0"/>
        <v>0</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17514305.879999999</v>
      </c>
      <c r="E106" s="60">
        <f>E107+E112+E120+E124</f>
        <v>18031680.609999999</v>
      </c>
      <c r="F106" s="45">
        <f t="shared" si="0"/>
        <v>102.9540121860656</v>
      </c>
    </row>
    <row r="107" spans="1:6" ht="12.75" customHeight="1" x14ac:dyDescent="0.25">
      <c r="A107" s="63">
        <v>651</v>
      </c>
      <c r="B107" s="64" t="s">
        <v>217</v>
      </c>
      <c r="C107" s="247" t="s">
        <v>218</v>
      </c>
      <c r="D107" s="60">
        <f t="shared" ref="D107:E107" si="19">SUM(D108:D111)</f>
        <v>262905.42000000004</v>
      </c>
      <c r="E107" s="60">
        <f t="shared" si="19"/>
        <v>286251.83999999997</v>
      </c>
      <c r="F107" s="45">
        <f t="shared" si="0"/>
        <v>108.88015926031495</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84739.89</v>
      </c>
      <c r="E109" s="194">
        <v>102746.07</v>
      </c>
      <c r="F109" s="45">
        <f t="shared" si="0"/>
        <v>121.24876489690983</v>
      </c>
    </row>
    <row r="110" spans="1:6" ht="12.75" customHeight="1" x14ac:dyDescent="0.25">
      <c r="A110" s="63">
        <v>6513</v>
      </c>
      <c r="B110" s="64" t="s">
        <v>223</v>
      </c>
      <c r="C110" s="247" t="s">
        <v>224</v>
      </c>
      <c r="D110" s="194">
        <v>29161.58</v>
      </c>
      <c r="E110" s="194">
        <v>31691.52</v>
      </c>
      <c r="F110" s="45">
        <f t="shared" si="0"/>
        <v>108.67559302342329</v>
      </c>
    </row>
    <row r="111" spans="1:6" ht="12.75" customHeight="1" x14ac:dyDescent="0.25">
      <c r="A111" s="63">
        <v>6514</v>
      </c>
      <c r="B111" s="64" t="s">
        <v>225</v>
      </c>
      <c r="C111" s="247" t="s">
        <v>226</v>
      </c>
      <c r="D111" s="194">
        <v>149003.95000000001</v>
      </c>
      <c r="E111" s="194">
        <v>151814.25</v>
      </c>
      <c r="F111" s="45">
        <f t="shared" si="0"/>
        <v>101.88605738304253</v>
      </c>
    </row>
    <row r="112" spans="1:6" ht="12.75" customHeight="1" x14ac:dyDescent="0.25">
      <c r="A112" s="63">
        <v>652</v>
      </c>
      <c r="B112" s="64" t="s">
        <v>227</v>
      </c>
      <c r="C112" s="247" t="s">
        <v>228</v>
      </c>
      <c r="D112" s="60">
        <f t="shared" ref="D112:E112" si="20">SUM(D113:D119)</f>
        <v>1323333.98</v>
      </c>
      <c r="E112" s="60">
        <f t="shared" si="20"/>
        <v>1176781.74</v>
      </c>
      <c r="F112" s="45">
        <f t="shared" si="0"/>
        <v>88.925528837399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1071045.77</v>
      </c>
      <c r="E117" s="194">
        <v>1036042.19</v>
      </c>
      <c r="F117" s="45">
        <f t="shared" si="0"/>
        <v>96.731831544416622</v>
      </c>
    </row>
    <row r="118" spans="1:6" ht="12.75" customHeight="1" x14ac:dyDescent="0.25">
      <c r="A118" s="63">
        <v>6527</v>
      </c>
      <c r="B118" s="64" t="s">
        <v>239</v>
      </c>
      <c r="C118" s="247" t="s">
        <v>240</v>
      </c>
      <c r="D118" s="194">
        <v>252288.21</v>
      </c>
      <c r="E118" s="194">
        <v>140739.54999999999</v>
      </c>
      <c r="F118" s="45">
        <f t="shared" si="0"/>
        <v>55.785226745237125</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15928066.48</v>
      </c>
      <c r="E120" s="60">
        <f t="shared" si="21"/>
        <v>16568647.029999999</v>
      </c>
      <c r="F120" s="45">
        <f t="shared" si="0"/>
        <v>104.02170941968593</v>
      </c>
    </row>
    <row r="121" spans="1:6" ht="12.75" customHeight="1" x14ac:dyDescent="0.25">
      <c r="A121" s="63">
        <v>6531</v>
      </c>
      <c r="B121" s="64" t="s">
        <v>245</v>
      </c>
      <c r="C121" s="247" t="s">
        <v>246</v>
      </c>
      <c r="D121" s="194">
        <v>279635.08</v>
      </c>
      <c r="E121" s="194">
        <v>963974.16</v>
      </c>
      <c r="F121" s="45">
        <f t="shared" si="0"/>
        <v>344.72576187508378</v>
      </c>
    </row>
    <row r="122" spans="1:6" ht="12.75" customHeight="1" x14ac:dyDescent="0.25">
      <c r="A122" s="63">
        <v>6532</v>
      </c>
      <c r="B122" s="64" t="s">
        <v>247</v>
      </c>
      <c r="C122" s="247" t="s">
        <v>248</v>
      </c>
      <c r="D122" s="194">
        <v>15648431.4</v>
      </c>
      <c r="E122" s="194">
        <v>15604672.869999999</v>
      </c>
      <c r="F122" s="45">
        <f t="shared" si="0"/>
        <v>99.720364751702846</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86289.42</v>
      </c>
      <c r="E125" s="60">
        <f t="shared" si="22"/>
        <v>112970.95</v>
      </c>
      <c r="F125" s="45">
        <f t="shared" si="0"/>
        <v>130.9209750164041</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86289.42</v>
      </c>
      <c r="E129" s="60">
        <f t="shared" si="24"/>
        <v>112970.95</v>
      </c>
      <c r="F129" s="45">
        <f t="shared" si="0"/>
        <v>130.9209750164041</v>
      </c>
    </row>
    <row r="130" spans="1:6" ht="12.75" customHeight="1" x14ac:dyDescent="0.25">
      <c r="A130" s="63">
        <v>6631</v>
      </c>
      <c r="B130" s="65" t="s">
        <v>263</v>
      </c>
      <c r="C130" s="247" t="s">
        <v>264</v>
      </c>
      <c r="D130" s="194">
        <v>25405</v>
      </c>
      <c r="E130" s="194">
        <v>12858.5</v>
      </c>
      <c r="F130" s="45">
        <f t="shared" si="0"/>
        <v>50.614052351899232</v>
      </c>
    </row>
    <row r="131" spans="1:6" ht="12.75" customHeight="1" x14ac:dyDescent="0.25">
      <c r="A131" s="63">
        <v>6632</v>
      </c>
      <c r="B131" s="182" t="s">
        <v>265</v>
      </c>
      <c r="C131" s="247" t="s">
        <v>266</v>
      </c>
      <c r="D131" s="194">
        <v>60884.42</v>
      </c>
      <c r="E131" s="194">
        <v>100112.45</v>
      </c>
      <c r="F131" s="45">
        <f t="shared" si="0"/>
        <v>164.43032552498653</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2718694.79</v>
      </c>
      <c r="E140" s="60">
        <f t="shared" si="28"/>
        <v>1535887.81</v>
      </c>
      <c r="F140" s="45">
        <f t="shared" si="26"/>
        <v>56.493572417520241</v>
      </c>
    </row>
    <row r="141" spans="1:6" ht="12.75" customHeight="1" x14ac:dyDescent="0.25">
      <c r="A141" s="63">
        <v>681</v>
      </c>
      <c r="B141" s="65" t="s">
        <v>285</v>
      </c>
      <c r="C141" s="247" t="s">
        <v>286</v>
      </c>
      <c r="D141" s="60">
        <f t="shared" ref="D141:E141" si="29">SUM(D142:D150)</f>
        <v>436178.01</v>
      </c>
      <c r="E141" s="60">
        <f t="shared" si="29"/>
        <v>553176.69000000006</v>
      </c>
      <c r="F141" s="45">
        <f t="shared" si="26"/>
        <v>126.82360809523618</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418237.2</v>
      </c>
      <c r="E146" s="194">
        <v>530372.14</v>
      </c>
      <c r="F146" s="45">
        <f t="shared" si="26"/>
        <v>126.81132620436442</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17940.810000000001</v>
      </c>
      <c r="E150" s="194">
        <v>22804.55</v>
      </c>
      <c r="F150" s="45">
        <f t="shared" si="26"/>
        <v>127.10992424533785</v>
      </c>
    </row>
    <row r="151" spans="1:6" ht="12.75" customHeight="1" x14ac:dyDescent="0.25">
      <c r="A151" s="63">
        <v>683</v>
      </c>
      <c r="B151" s="64" t="s">
        <v>305</v>
      </c>
      <c r="C151" s="247" t="s">
        <v>306</v>
      </c>
      <c r="D151" s="194">
        <v>2282516.7799999998</v>
      </c>
      <c r="E151" s="194">
        <v>982711.12</v>
      </c>
      <c r="F151" s="45">
        <f t="shared" si="26"/>
        <v>43.053839893347906</v>
      </c>
    </row>
    <row r="152" spans="1:6" ht="12.75" customHeight="1" x14ac:dyDescent="0.25">
      <c r="A152" s="63">
        <v>3</v>
      </c>
      <c r="B152" s="64" t="s">
        <v>307</v>
      </c>
      <c r="C152" s="247" t="s">
        <v>13</v>
      </c>
      <c r="D152" s="60">
        <f>D153+D164+D202+D221+D230+D262+D273</f>
        <v>114370444.82999998</v>
      </c>
      <c r="E152" s="60">
        <f>E153+E164+E202+E221+E230+E262+E273</f>
        <v>136861021.54999998</v>
      </c>
      <c r="F152" s="45">
        <f t="shared" si="26"/>
        <v>119.66467539181993</v>
      </c>
    </row>
    <row r="153" spans="1:6" ht="12.75" customHeight="1" x14ac:dyDescent="0.25">
      <c r="A153" s="63">
        <v>31</v>
      </c>
      <c r="B153" s="64" t="s">
        <v>308</v>
      </c>
      <c r="C153" s="247" t="s">
        <v>309</v>
      </c>
      <c r="D153" s="60">
        <f t="shared" ref="D153:E153" si="30">D154+D159+D160</f>
        <v>13772779.859999999</v>
      </c>
      <c r="E153" s="60">
        <f t="shared" si="30"/>
        <v>17169764.98</v>
      </c>
      <c r="F153" s="45">
        <f t="shared" si="26"/>
        <v>124.66448425466956</v>
      </c>
    </row>
    <row r="154" spans="1:6" ht="12.75" customHeight="1" x14ac:dyDescent="0.25">
      <c r="A154" s="63">
        <v>311</v>
      </c>
      <c r="B154" s="64" t="s">
        <v>310</v>
      </c>
      <c r="C154" s="247" t="s">
        <v>311</v>
      </c>
      <c r="D154" s="60">
        <f t="shared" ref="D154:E154" si="31">SUM(D155:D158)</f>
        <v>11336905.449999999</v>
      </c>
      <c r="E154" s="60">
        <f t="shared" si="31"/>
        <v>13790111.630000001</v>
      </c>
      <c r="F154" s="45">
        <f t="shared" si="26"/>
        <v>121.63911651922616</v>
      </c>
    </row>
    <row r="155" spans="1:6" ht="12.75" customHeight="1" x14ac:dyDescent="0.25">
      <c r="A155" s="63">
        <v>3111</v>
      </c>
      <c r="B155" s="64" t="s">
        <v>312</v>
      </c>
      <c r="C155" s="247" t="s">
        <v>313</v>
      </c>
      <c r="D155" s="194">
        <v>11262522.279999999</v>
      </c>
      <c r="E155" s="194">
        <f>13698740.39+438.6</f>
        <v>13699178.99</v>
      </c>
      <c r="F155" s="45">
        <f t="shared" si="26"/>
        <v>121.63508892077415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48.12</v>
      </c>
      <c r="E157" s="194">
        <v>532.24</v>
      </c>
      <c r="F157" s="45">
        <f t="shared" si="26"/>
        <v>1106.0681629260184</v>
      </c>
    </row>
    <row r="158" spans="1:6" ht="12.75" customHeight="1" x14ac:dyDescent="0.25">
      <c r="A158" s="63">
        <v>3114</v>
      </c>
      <c r="B158" s="65" t="s">
        <v>318</v>
      </c>
      <c r="C158" s="247" t="s">
        <v>319</v>
      </c>
      <c r="D158" s="194">
        <v>74335.05</v>
      </c>
      <c r="E158" s="194">
        <v>90400.4</v>
      </c>
      <c r="F158" s="45">
        <f t="shared" si="26"/>
        <v>121.61207936229275</v>
      </c>
    </row>
    <row r="159" spans="1:6" ht="12.75" customHeight="1" x14ac:dyDescent="0.25">
      <c r="A159" s="63">
        <v>312</v>
      </c>
      <c r="B159" s="65" t="s">
        <v>320</v>
      </c>
      <c r="C159" s="247" t="s">
        <v>321</v>
      </c>
      <c r="D159" s="194">
        <v>626358.23</v>
      </c>
      <c r="E159" s="194">
        <v>1163696.49</v>
      </c>
      <c r="F159" s="45">
        <f t="shared" si="26"/>
        <v>185.78769053613297</v>
      </c>
    </row>
    <row r="160" spans="1:6" ht="12.75" customHeight="1" x14ac:dyDescent="0.25">
      <c r="A160" s="63">
        <v>313</v>
      </c>
      <c r="B160" s="65" t="s">
        <v>322</v>
      </c>
      <c r="C160" s="247" t="s">
        <v>323</v>
      </c>
      <c r="D160" s="60">
        <f t="shared" ref="D160:E160" si="32">SUM(D161:D163)</f>
        <v>1809516.18</v>
      </c>
      <c r="E160" s="60">
        <f t="shared" si="32"/>
        <v>2215956.86</v>
      </c>
      <c r="F160" s="45">
        <f t="shared" si="26"/>
        <v>122.46129017757663</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1809516.18</v>
      </c>
      <c r="E162" s="194">
        <f>2215854.17+26.02+76.67</f>
        <v>2215956.86</v>
      </c>
      <c r="F162" s="45">
        <f t="shared" si="26"/>
        <v>122.46129017757663</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37262255.359999992</v>
      </c>
      <c r="E164" s="60">
        <f>E165+E170+E178+E188+E189+E194</f>
        <v>40665235.589999996</v>
      </c>
      <c r="F164" s="45">
        <f t="shared" si="26"/>
        <v>109.13251277230258</v>
      </c>
    </row>
    <row r="165" spans="1:6" ht="12.75" customHeight="1" x14ac:dyDescent="0.25">
      <c r="A165" s="63">
        <v>321</v>
      </c>
      <c r="B165" s="64" t="s">
        <v>332</v>
      </c>
      <c r="C165" s="247" t="s">
        <v>333</v>
      </c>
      <c r="D165" s="60">
        <f t="shared" ref="D165:E165" si="33">SUM(D166:D169)</f>
        <v>356915.74000000005</v>
      </c>
      <c r="E165" s="60">
        <f t="shared" si="33"/>
        <v>424795.72999999992</v>
      </c>
      <c r="F165" s="45">
        <f t="shared" si="26"/>
        <v>119.01849159132065</v>
      </c>
    </row>
    <row r="166" spans="1:6" ht="12.75" customHeight="1" x14ac:dyDescent="0.25">
      <c r="A166" s="63">
        <v>3211</v>
      </c>
      <c r="B166" s="64" t="s">
        <v>334</v>
      </c>
      <c r="C166" s="247" t="s">
        <v>335</v>
      </c>
      <c r="D166" s="194">
        <v>66158.02</v>
      </c>
      <c r="E166" s="194">
        <f>54396.45+2724.46</f>
        <v>57120.909999999996</v>
      </c>
      <c r="F166" s="45">
        <f t="shared" si="26"/>
        <v>86.34011416907579</v>
      </c>
    </row>
    <row r="167" spans="1:6" ht="12.75" customHeight="1" x14ac:dyDescent="0.25">
      <c r="A167" s="63">
        <v>3212</v>
      </c>
      <c r="B167" s="64" t="s">
        <v>336</v>
      </c>
      <c r="C167" s="247" t="s">
        <v>337</v>
      </c>
      <c r="D167" s="194">
        <v>271760.38</v>
      </c>
      <c r="E167" s="194">
        <f>350850.05+84.61</f>
        <v>350934.66</v>
      </c>
      <c r="F167" s="45">
        <f t="shared" si="26"/>
        <v>129.1338568190109</v>
      </c>
    </row>
    <row r="168" spans="1:6" ht="12.75" customHeight="1" x14ac:dyDescent="0.25">
      <c r="A168" s="63">
        <v>3213</v>
      </c>
      <c r="B168" s="64" t="s">
        <v>338</v>
      </c>
      <c r="C168" s="247" t="s">
        <v>339</v>
      </c>
      <c r="D168" s="194">
        <v>18997.34</v>
      </c>
      <c r="E168" s="194">
        <v>16740.16</v>
      </c>
      <c r="F168" s="45">
        <f t="shared" si="26"/>
        <v>88.118441845016193</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2214123.7600000002</v>
      </c>
      <c r="E170" s="60">
        <f t="shared" si="34"/>
        <v>2186713</v>
      </c>
      <c r="F170" s="45">
        <f t="shared" si="26"/>
        <v>98.762004161863103</v>
      </c>
    </row>
    <row r="171" spans="1:6" ht="12.75" customHeight="1" x14ac:dyDescent="0.25">
      <c r="A171" s="63">
        <v>3221</v>
      </c>
      <c r="B171" s="64" t="s">
        <v>344</v>
      </c>
      <c r="C171" s="247" t="s">
        <v>345</v>
      </c>
      <c r="D171" s="194">
        <v>174448.83</v>
      </c>
      <c r="E171" s="194">
        <f>180010.21+1757.69+92.95</f>
        <v>181860.85</v>
      </c>
      <c r="F171" s="45">
        <f t="shared" si="26"/>
        <v>104.24882184649793</v>
      </c>
    </row>
    <row r="172" spans="1:6" ht="12.75" customHeight="1" x14ac:dyDescent="0.25">
      <c r="A172" s="63">
        <v>3222</v>
      </c>
      <c r="B172" s="64" t="s">
        <v>346</v>
      </c>
      <c r="C172" s="247" t="s">
        <v>347</v>
      </c>
      <c r="D172" s="194">
        <v>2040.51</v>
      </c>
      <c r="E172" s="194">
        <v>15</v>
      </c>
      <c r="F172" s="45">
        <f t="shared" si="26"/>
        <v>0.73511034006204334</v>
      </c>
    </row>
    <row r="173" spans="1:6" ht="12.75" customHeight="1" x14ac:dyDescent="0.25">
      <c r="A173" s="63">
        <v>3223</v>
      </c>
      <c r="B173" s="65" t="s">
        <v>348</v>
      </c>
      <c r="C173" s="247" t="s">
        <v>349</v>
      </c>
      <c r="D173" s="194">
        <v>1941484.57</v>
      </c>
      <c r="E173" s="194">
        <f>1868074.79+2021.33</f>
        <v>1870096.12</v>
      </c>
      <c r="F173" s="45">
        <f t="shared" si="26"/>
        <v>96.322996787968293</v>
      </c>
    </row>
    <row r="174" spans="1:6" ht="12.75" customHeight="1" x14ac:dyDescent="0.25">
      <c r="A174" s="63">
        <v>3224</v>
      </c>
      <c r="B174" s="65" t="s">
        <v>350</v>
      </c>
      <c r="C174" s="247" t="s">
        <v>351</v>
      </c>
      <c r="D174" s="194">
        <v>44856.81</v>
      </c>
      <c r="E174" s="194">
        <f>43101.87+1913.36</f>
        <v>45015.23</v>
      </c>
      <c r="F174" s="45">
        <f t="shared" si="26"/>
        <v>100.35316822573877</v>
      </c>
    </row>
    <row r="175" spans="1:6" ht="12.75" customHeight="1" x14ac:dyDescent="0.25">
      <c r="A175" s="63">
        <v>3225</v>
      </c>
      <c r="B175" s="65" t="s">
        <v>352</v>
      </c>
      <c r="C175" s="247" t="s">
        <v>353</v>
      </c>
      <c r="D175" s="194">
        <v>25580.44</v>
      </c>
      <c r="E175" s="194">
        <v>58961.86</v>
      </c>
      <c r="F175" s="45">
        <f t="shared" si="26"/>
        <v>230.49587888245867</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25712.6</v>
      </c>
      <c r="E177" s="194">
        <v>30763.94</v>
      </c>
      <c r="F177" s="45">
        <f t="shared" si="26"/>
        <v>119.64538786431555</v>
      </c>
    </row>
    <row r="178" spans="1:6" ht="12.75" customHeight="1" x14ac:dyDescent="0.25">
      <c r="A178" s="63">
        <v>323</v>
      </c>
      <c r="B178" s="65" t="s">
        <v>358</v>
      </c>
      <c r="C178" s="247" t="s">
        <v>359</v>
      </c>
      <c r="D178" s="60">
        <f t="shared" ref="D178:E178" si="35">SUM(D179:D187)</f>
        <v>32977481.159999996</v>
      </c>
      <c r="E178" s="60">
        <f t="shared" si="35"/>
        <v>35709393.469999999</v>
      </c>
      <c r="F178" s="45">
        <f t="shared" si="26"/>
        <v>108.28417518228673</v>
      </c>
    </row>
    <row r="179" spans="1:6" ht="12.75" customHeight="1" x14ac:dyDescent="0.25">
      <c r="A179" s="63">
        <v>3231</v>
      </c>
      <c r="B179" s="65" t="s">
        <v>360</v>
      </c>
      <c r="C179" s="247" t="s">
        <v>361</v>
      </c>
      <c r="D179" s="194">
        <v>487311.65</v>
      </c>
      <c r="E179" s="194">
        <f>654339.8+8923.67</f>
        <v>663263.47000000009</v>
      </c>
      <c r="F179" s="45">
        <f t="shared" si="26"/>
        <v>136.10663114661841</v>
      </c>
    </row>
    <row r="180" spans="1:6" ht="12.75" customHeight="1" x14ac:dyDescent="0.25">
      <c r="A180" s="63">
        <v>3232</v>
      </c>
      <c r="B180" s="65" t="s">
        <v>362</v>
      </c>
      <c r="C180" s="247" t="s">
        <v>363</v>
      </c>
      <c r="D180" s="194">
        <v>15426402.52</v>
      </c>
      <c r="E180" s="194">
        <v>13914458.24</v>
      </c>
      <c r="F180" s="45">
        <f t="shared" si="26"/>
        <v>90.198983346637064</v>
      </c>
    </row>
    <row r="181" spans="1:6" ht="12.75" customHeight="1" x14ac:dyDescent="0.25">
      <c r="A181" s="63">
        <v>3233</v>
      </c>
      <c r="B181" s="65" t="s">
        <v>364</v>
      </c>
      <c r="C181" s="247" t="s">
        <v>365</v>
      </c>
      <c r="D181" s="194">
        <v>363723.19</v>
      </c>
      <c r="E181" s="194">
        <v>362030.34</v>
      </c>
      <c r="F181" s="45">
        <f t="shared" si="26"/>
        <v>99.534577380122514</v>
      </c>
    </row>
    <row r="182" spans="1:6" ht="12.75" customHeight="1" x14ac:dyDescent="0.25">
      <c r="A182" s="63">
        <v>3234</v>
      </c>
      <c r="B182" s="65" t="s">
        <v>366</v>
      </c>
      <c r="C182" s="247" t="s">
        <v>367</v>
      </c>
      <c r="D182" s="194">
        <v>4830440.4000000004</v>
      </c>
      <c r="E182" s="194">
        <f>7406944.33+4284.7+7236.13</f>
        <v>7418465.1600000001</v>
      </c>
      <c r="F182" s="45">
        <f t="shared" si="26"/>
        <v>153.57740797298729</v>
      </c>
    </row>
    <row r="183" spans="1:6" ht="12.75" customHeight="1" x14ac:dyDescent="0.25">
      <c r="A183" s="63">
        <v>3235</v>
      </c>
      <c r="B183" s="64" t="s">
        <v>368</v>
      </c>
      <c r="C183" s="247" t="s">
        <v>369</v>
      </c>
      <c r="D183" s="194">
        <v>2477248.4300000002</v>
      </c>
      <c r="E183" s="194">
        <f>2566418.12+8906.06+950</f>
        <v>2576274.1800000002</v>
      </c>
      <c r="F183" s="45">
        <f t="shared" si="26"/>
        <v>103.99740893165084</v>
      </c>
    </row>
    <row r="184" spans="1:6" ht="12.75" customHeight="1" x14ac:dyDescent="0.25">
      <c r="A184" s="63">
        <v>3236</v>
      </c>
      <c r="B184" s="64" t="s">
        <v>370</v>
      </c>
      <c r="C184" s="247" t="s">
        <v>371</v>
      </c>
      <c r="D184" s="194">
        <v>180919.24</v>
      </c>
      <c r="E184" s="194">
        <v>329962.61</v>
      </c>
      <c r="F184" s="45">
        <f t="shared" si="26"/>
        <v>182.38116078754257</v>
      </c>
    </row>
    <row r="185" spans="1:6" ht="12.75" customHeight="1" x14ac:dyDescent="0.25">
      <c r="A185" s="63">
        <v>3237</v>
      </c>
      <c r="B185" s="64" t="s">
        <v>372</v>
      </c>
      <c r="C185" s="247" t="s">
        <v>373</v>
      </c>
      <c r="D185" s="194">
        <v>1361663.89</v>
      </c>
      <c r="E185" s="194">
        <f>1551993.09+9871.53+9494.03</f>
        <v>1571358.6500000001</v>
      </c>
      <c r="F185" s="45">
        <f t="shared" si="26"/>
        <v>115.3998913784811</v>
      </c>
    </row>
    <row r="186" spans="1:6" ht="12.75" customHeight="1" x14ac:dyDescent="0.25">
      <c r="A186" s="63">
        <v>3238</v>
      </c>
      <c r="B186" s="64" t="s">
        <v>374</v>
      </c>
      <c r="C186" s="247" t="s">
        <v>375</v>
      </c>
      <c r="D186" s="194">
        <v>191260.22</v>
      </c>
      <c r="E186" s="194">
        <f>761560.41+677.28</f>
        <v>762237.69000000006</v>
      </c>
      <c r="F186" s="45">
        <f t="shared" si="26"/>
        <v>398.53435805940205</v>
      </c>
    </row>
    <row r="187" spans="1:6" ht="12.75" customHeight="1" x14ac:dyDescent="0.25">
      <c r="A187" s="63">
        <v>3239</v>
      </c>
      <c r="B187" s="64" t="s">
        <v>376</v>
      </c>
      <c r="C187" s="247" t="s">
        <v>377</v>
      </c>
      <c r="D187" s="194">
        <v>7658511.6200000001</v>
      </c>
      <c r="E187" s="194">
        <f>8078398.38+9031.6+23913.15</f>
        <v>8111343.1299999999</v>
      </c>
      <c r="F187" s="45">
        <f t="shared" si="26"/>
        <v>105.91278739876091</v>
      </c>
    </row>
    <row r="188" spans="1:6" ht="12.75" customHeight="1" x14ac:dyDescent="0.25">
      <c r="A188" s="63">
        <v>324</v>
      </c>
      <c r="B188" s="64" t="s">
        <v>378</v>
      </c>
      <c r="C188" s="247" t="s">
        <v>379</v>
      </c>
      <c r="D188" s="194">
        <v>4402.33</v>
      </c>
      <c r="E188" s="194">
        <v>2971.56</v>
      </c>
      <c r="F188" s="45">
        <f t="shared" si="26"/>
        <v>67.499710380639343</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1709332.3699999999</v>
      </c>
      <c r="E194" s="60">
        <f t="shared" si="36"/>
        <v>2341361.83</v>
      </c>
      <c r="F194" s="45">
        <f t="shared" si="26"/>
        <v>136.97522325631732</v>
      </c>
    </row>
    <row r="195" spans="1:6" ht="12.75" customHeight="1" x14ac:dyDescent="0.25">
      <c r="A195" s="63">
        <v>3291</v>
      </c>
      <c r="B195" s="183" t="s">
        <v>392</v>
      </c>
      <c r="C195" s="247" t="s">
        <v>393</v>
      </c>
      <c r="D195" s="194">
        <v>330867.93</v>
      </c>
      <c r="E195" s="194">
        <v>557501.39</v>
      </c>
      <c r="F195" s="45">
        <f t="shared" si="26"/>
        <v>168.49665363457862</v>
      </c>
    </row>
    <row r="196" spans="1:6" ht="12.75" customHeight="1" x14ac:dyDescent="0.25">
      <c r="A196" s="63">
        <v>3292</v>
      </c>
      <c r="B196" s="64" t="s">
        <v>394</v>
      </c>
      <c r="C196" s="247" t="s">
        <v>395</v>
      </c>
      <c r="D196" s="194">
        <v>253997.17</v>
      </c>
      <c r="E196" s="194">
        <v>300465.03000000003</v>
      </c>
      <c r="F196" s="45">
        <f t="shared" si="26"/>
        <v>118.29463690481276</v>
      </c>
    </row>
    <row r="197" spans="1:6" ht="12.75" customHeight="1" x14ac:dyDescent="0.25">
      <c r="A197" s="63">
        <v>3293</v>
      </c>
      <c r="B197" s="64" t="s">
        <v>396</v>
      </c>
      <c r="C197" s="247" t="s">
        <v>397</v>
      </c>
      <c r="D197" s="194">
        <v>271186.96999999997</v>
      </c>
      <c r="E197" s="194">
        <f>169185.98+9186.36+50013.56</f>
        <v>228385.90000000002</v>
      </c>
      <c r="F197" s="45">
        <f t="shared" si="26"/>
        <v>84.217136243677217</v>
      </c>
    </row>
    <row r="198" spans="1:6" ht="12.75" customHeight="1" x14ac:dyDescent="0.25">
      <c r="A198" s="63">
        <v>3294</v>
      </c>
      <c r="B198" s="64" t="s">
        <v>398</v>
      </c>
      <c r="C198" s="247" t="s">
        <v>399</v>
      </c>
      <c r="D198" s="194">
        <v>37556.269999999997</v>
      </c>
      <c r="E198" s="194">
        <v>42546.59</v>
      </c>
      <c r="F198" s="45">
        <f t="shared" si="26"/>
        <v>113.28758154097838</v>
      </c>
    </row>
    <row r="199" spans="1:6" ht="12.75" customHeight="1" x14ac:dyDescent="0.25">
      <c r="A199" s="63">
        <v>3295</v>
      </c>
      <c r="B199" s="64" t="s">
        <v>400</v>
      </c>
      <c r="C199" s="247" t="s">
        <v>401</v>
      </c>
      <c r="D199" s="194">
        <v>308693.5</v>
      </c>
      <c r="E199" s="194">
        <v>371224.86</v>
      </c>
      <c r="F199" s="45">
        <f t="shared" si="26"/>
        <v>120.25677897331819</v>
      </c>
    </row>
    <row r="200" spans="1:6" ht="12.75" customHeight="1" x14ac:dyDescent="0.25">
      <c r="A200" s="63" t="s">
        <v>402</v>
      </c>
      <c r="B200" s="64" t="s">
        <v>403</v>
      </c>
      <c r="C200" s="247" t="s">
        <v>402</v>
      </c>
      <c r="D200" s="194">
        <v>11569.26</v>
      </c>
      <c r="E200" s="194">
        <v>8488.84</v>
      </c>
      <c r="F200" s="45">
        <f t="shared" si="26"/>
        <v>73.374096528213556</v>
      </c>
    </row>
    <row r="201" spans="1:6" ht="12.75" customHeight="1" x14ac:dyDescent="0.25">
      <c r="A201" s="63">
        <v>3299</v>
      </c>
      <c r="B201" s="64" t="s">
        <v>404</v>
      </c>
      <c r="C201" s="247" t="s">
        <v>405</v>
      </c>
      <c r="D201" s="194">
        <v>495461.27</v>
      </c>
      <c r="E201" s="194">
        <f>787519.52+6909.49+38320.21</f>
        <v>832749.22</v>
      </c>
      <c r="F201" s="45">
        <f t="shared" si="26"/>
        <v>168.0755430187308</v>
      </c>
    </row>
    <row r="202" spans="1:6" ht="12.75" customHeight="1" x14ac:dyDescent="0.25">
      <c r="A202" s="63">
        <v>34</v>
      </c>
      <c r="B202" s="183" t="s">
        <v>406</v>
      </c>
      <c r="C202" s="247" t="s">
        <v>407</v>
      </c>
      <c r="D202" s="60">
        <f t="shared" ref="D202:E202" si="37">D203+D208+D216</f>
        <v>1027640.1399999999</v>
      </c>
      <c r="E202" s="60">
        <f t="shared" si="37"/>
        <v>1032505.65</v>
      </c>
      <c r="F202" s="45">
        <f t="shared" si="26"/>
        <v>100.47346437829883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909965.79999999993</v>
      </c>
      <c r="E208" s="60">
        <f t="shared" si="39"/>
        <v>727277.24</v>
      </c>
      <c r="F208" s="45">
        <f t="shared" si="26"/>
        <v>79.923579545516986</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397260.3</v>
      </c>
      <c r="E211" s="194">
        <v>367268.33</v>
      </c>
      <c r="F211" s="45">
        <f t="shared" si="26"/>
        <v>92.450297701532222</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406236.92</v>
      </c>
      <c r="E213" s="194">
        <v>265453.11</v>
      </c>
      <c r="F213" s="45">
        <f t="shared" si="26"/>
        <v>65.344407888874301</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106468.58</v>
      </c>
      <c r="E215" s="194">
        <v>94555.8</v>
      </c>
      <c r="F215" s="45">
        <f t="shared" si="26"/>
        <v>88.810990059226867</v>
      </c>
    </row>
    <row r="216" spans="1:6" ht="12.75" customHeight="1" x14ac:dyDescent="0.25">
      <c r="A216" s="63">
        <v>343</v>
      </c>
      <c r="B216" s="65" t="s">
        <v>434</v>
      </c>
      <c r="C216" s="247" t="s">
        <v>435</v>
      </c>
      <c r="D216" s="60">
        <f t="shared" ref="D216:E216" si="40">SUM(D217:D220)</f>
        <v>117674.34</v>
      </c>
      <c r="E216" s="60">
        <f t="shared" si="40"/>
        <v>305228.41000000003</v>
      </c>
      <c r="F216" s="45">
        <f t="shared" si="26"/>
        <v>259.38399994425299</v>
      </c>
    </row>
    <row r="217" spans="1:6" ht="12.75" customHeight="1" x14ac:dyDescent="0.25">
      <c r="A217" s="63">
        <v>3431</v>
      </c>
      <c r="B217" s="182" t="s">
        <v>436</v>
      </c>
      <c r="C217" s="247" t="s">
        <v>437</v>
      </c>
      <c r="D217" s="194">
        <v>29941.93</v>
      </c>
      <c r="E217" s="194">
        <f>27860.43+415.28</f>
        <v>28275.71</v>
      </c>
      <c r="F217" s="45">
        <f t="shared" si="26"/>
        <v>94.435161661255634</v>
      </c>
    </row>
    <row r="218" spans="1:6" ht="12.75" customHeight="1" x14ac:dyDescent="0.25">
      <c r="A218" s="63">
        <v>3432</v>
      </c>
      <c r="B218" s="65" t="s">
        <v>438</v>
      </c>
      <c r="C218" s="247" t="s">
        <v>439</v>
      </c>
      <c r="D218" s="194">
        <v>29.73</v>
      </c>
      <c r="E218" s="194"/>
      <c r="F218" s="45">
        <f t="shared" si="26"/>
        <v>0</v>
      </c>
    </row>
    <row r="219" spans="1:6" ht="12.75" customHeight="1" x14ac:dyDescent="0.25">
      <c r="A219" s="63">
        <v>3433</v>
      </c>
      <c r="B219" s="65" t="s">
        <v>440</v>
      </c>
      <c r="C219" s="247" t="s">
        <v>441</v>
      </c>
      <c r="D219" s="194">
        <v>81976.78</v>
      </c>
      <c r="E219" s="194">
        <v>275152.45</v>
      </c>
      <c r="F219" s="45">
        <f t="shared" si="26"/>
        <v>335.64681364649846</v>
      </c>
    </row>
    <row r="220" spans="1:6" ht="12.75" customHeight="1" x14ac:dyDescent="0.25">
      <c r="A220" s="63">
        <v>3434</v>
      </c>
      <c r="B220" s="65" t="s">
        <v>442</v>
      </c>
      <c r="C220" s="247" t="s">
        <v>443</v>
      </c>
      <c r="D220" s="194">
        <v>5725.9</v>
      </c>
      <c r="E220" s="194">
        <v>1800.25</v>
      </c>
      <c r="F220" s="45">
        <f t="shared" si="26"/>
        <v>31.44047224017185</v>
      </c>
    </row>
    <row r="221" spans="1:6" ht="12.75" customHeight="1" x14ac:dyDescent="0.25">
      <c r="A221" s="63">
        <v>35</v>
      </c>
      <c r="B221" s="65" t="s">
        <v>444</v>
      </c>
      <c r="C221" s="247" t="s">
        <v>445</v>
      </c>
      <c r="D221" s="60">
        <f t="shared" ref="D221:E221" si="41">D222+D225+D229</f>
        <v>5104091.37</v>
      </c>
      <c r="E221" s="60">
        <f t="shared" si="41"/>
        <v>7221485.5700000003</v>
      </c>
      <c r="F221" s="45">
        <f t="shared" si="26"/>
        <v>141.48425344509459</v>
      </c>
    </row>
    <row r="222" spans="1:6" ht="22.8" x14ac:dyDescent="0.25">
      <c r="A222" s="63">
        <v>351</v>
      </c>
      <c r="B222" s="65" t="s">
        <v>446</v>
      </c>
      <c r="C222" s="247" t="s">
        <v>447</v>
      </c>
      <c r="D222" s="60">
        <f t="shared" ref="D222:E222" si="42">SUM(D223:D224)</f>
        <v>4067009.95</v>
      </c>
      <c r="E222" s="60">
        <f t="shared" si="42"/>
        <v>5890215.1299999999</v>
      </c>
      <c r="F222" s="45">
        <f t="shared" si="26"/>
        <v>144.8291300590499</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4067009.95</v>
      </c>
      <c r="E224" s="194">
        <v>5890215.1299999999</v>
      </c>
      <c r="F224" s="45">
        <f t="shared" si="26"/>
        <v>144.8291300590499</v>
      </c>
    </row>
    <row r="225" spans="1:6" ht="34.200000000000003" x14ac:dyDescent="0.25">
      <c r="A225" s="63">
        <v>352</v>
      </c>
      <c r="B225" s="65" t="s">
        <v>452</v>
      </c>
      <c r="C225" s="247" t="s">
        <v>453</v>
      </c>
      <c r="D225" s="60">
        <f t="shared" ref="D225:E225" si="43">SUM(D226:D228)</f>
        <v>1037081.4199999999</v>
      </c>
      <c r="E225" s="60">
        <f t="shared" si="43"/>
        <v>1331270.44</v>
      </c>
      <c r="F225" s="45">
        <f t="shared" si="26"/>
        <v>128.36701288120656</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532343.96</v>
      </c>
      <c r="E227" s="194">
        <v>897311.68</v>
      </c>
      <c r="F227" s="45">
        <f t="shared" si="26"/>
        <v>168.55862889850391</v>
      </c>
    </row>
    <row r="228" spans="1:6" ht="12.75" customHeight="1" x14ac:dyDescent="0.25">
      <c r="A228" s="63">
        <v>3523</v>
      </c>
      <c r="B228" s="64" t="s">
        <v>458</v>
      </c>
      <c r="C228" s="247" t="s">
        <v>459</v>
      </c>
      <c r="D228" s="194">
        <v>504737.46</v>
      </c>
      <c r="E228" s="194">
        <v>433958.76</v>
      </c>
      <c r="F228" s="45">
        <f t="shared" si="26"/>
        <v>85.977125612986995</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41223448.219999999</v>
      </c>
      <c r="E230" s="60">
        <f>E231+E234+E237+E242+E246+E250+E254+E257</f>
        <v>51151387.32</v>
      </c>
      <c r="F230" s="45">
        <f t="shared" ref="F230:F245" si="44">IF(D230&lt;&gt;0,IF(E230/D230&gt;=100,"&gt;&gt;100",E230/D230*100),"-")</f>
        <v>124.0832330352786</v>
      </c>
    </row>
    <row r="231" spans="1:6" ht="12.75" customHeight="1" x14ac:dyDescent="0.25">
      <c r="A231" s="63">
        <v>361</v>
      </c>
      <c r="B231" s="64" t="s">
        <v>464</v>
      </c>
      <c r="C231" s="247" t="s">
        <v>465</v>
      </c>
      <c r="D231" s="60">
        <f t="shared" ref="D231:E231" si="45">SUM(D232:D233)</f>
        <v>0</v>
      </c>
      <c r="E231" s="60">
        <f t="shared" si="45"/>
        <v>20088</v>
      </c>
      <c r="F231" s="45" t="str">
        <f t="shared" si="44"/>
        <v>-</v>
      </c>
    </row>
    <row r="232" spans="1:6" ht="12.75" customHeight="1" x14ac:dyDescent="0.25">
      <c r="A232" s="63">
        <v>3611</v>
      </c>
      <c r="B232" s="64" t="s">
        <v>466</v>
      </c>
      <c r="C232" s="247" t="s">
        <v>467</v>
      </c>
      <c r="D232" s="194">
        <v>0</v>
      </c>
      <c r="E232" s="194">
        <v>20088</v>
      </c>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14323.3</v>
      </c>
      <c r="E237" s="60">
        <f t="shared" si="47"/>
        <v>24786.35</v>
      </c>
      <c r="F237" s="45">
        <f t="shared" si="44"/>
        <v>173.04915766618026</v>
      </c>
    </row>
    <row r="238" spans="1:6" ht="12" x14ac:dyDescent="0.25">
      <c r="A238" s="63">
        <v>3631</v>
      </c>
      <c r="B238" s="65" t="s">
        <v>478</v>
      </c>
      <c r="C238" s="247" t="s">
        <v>479</v>
      </c>
      <c r="D238" s="194">
        <v>14323.3</v>
      </c>
      <c r="E238" s="194">
        <v>24786.35</v>
      </c>
      <c r="F238" s="45">
        <f t="shared" si="44"/>
        <v>173.04915766618026</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346234.77</v>
      </c>
      <c r="E246" s="60">
        <f t="shared" si="48"/>
        <v>499604.75</v>
      </c>
      <c r="F246" s="45">
        <f t="shared" ref="F246:F249" si="49">IF(D246&lt;&gt;0,IF(E246/D246&gt;=100,"&gt;&gt;100",E246/D246*100),"-")</f>
        <v>144.29652746891941</v>
      </c>
    </row>
    <row r="247" spans="1:6" ht="12.75" customHeight="1" x14ac:dyDescent="0.25">
      <c r="A247" s="63" t="s">
        <v>493</v>
      </c>
      <c r="B247" s="64" t="s">
        <v>494</v>
      </c>
      <c r="C247" s="247" t="s">
        <v>493</v>
      </c>
      <c r="D247" s="194">
        <v>346234.77</v>
      </c>
      <c r="E247" s="194">
        <v>399604.75</v>
      </c>
      <c r="F247" s="45">
        <f t="shared" si="49"/>
        <v>115.41439064597701</v>
      </c>
    </row>
    <row r="248" spans="1:6" ht="12.75" customHeight="1" x14ac:dyDescent="0.25">
      <c r="A248" s="63" t="s">
        <v>495</v>
      </c>
      <c r="B248" s="64" t="s">
        <v>496</v>
      </c>
      <c r="C248" s="247" t="s">
        <v>495</v>
      </c>
      <c r="D248" s="194">
        <v>0</v>
      </c>
      <c r="E248" s="194">
        <v>100000</v>
      </c>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39629243.5</v>
      </c>
      <c r="E250" s="60">
        <f t="shared" si="50"/>
        <v>50594047.310000002</v>
      </c>
      <c r="F250" s="45">
        <f t="shared" ref="F250:F253" si="51">IF(D250&lt;&gt;0,IF(E250/D250&gt;=100,"&gt;&gt;100",E250/D250*100),"-")</f>
        <v>127.66846611644253</v>
      </c>
    </row>
    <row r="251" spans="1:6" ht="22.8" x14ac:dyDescent="0.25">
      <c r="A251" s="63">
        <v>3672</v>
      </c>
      <c r="B251" s="64" t="s">
        <v>501</v>
      </c>
      <c r="C251" s="247" t="s">
        <v>502</v>
      </c>
      <c r="D251" s="194">
        <v>38015461.899999999</v>
      </c>
      <c r="E251" s="194">
        <f>48786145.09-197268.74</f>
        <v>48588876.350000001</v>
      </c>
      <c r="F251" s="45">
        <f t="shared" si="51"/>
        <v>127.81345779202542</v>
      </c>
    </row>
    <row r="252" spans="1:6" ht="22.8" x14ac:dyDescent="0.25">
      <c r="A252" s="63">
        <v>3673</v>
      </c>
      <c r="B252" s="64" t="s">
        <v>503</v>
      </c>
      <c r="C252" s="247" t="s">
        <v>504</v>
      </c>
      <c r="D252" s="194">
        <v>794730.88</v>
      </c>
      <c r="E252" s="194">
        <f>1188148.2-2024.96</f>
        <v>1186123.24</v>
      </c>
      <c r="F252" s="45">
        <f t="shared" si="51"/>
        <v>149.24841475896847</v>
      </c>
    </row>
    <row r="253" spans="1:6" ht="22.8" x14ac:dyDescent="0.25">
      <c r="A253" s="63">
        <v>3674</v>
      </c>
      <c r="B253" s="64" t="s">
        <v>505</v>
      </c>
      <c r="C253" s="247" t="s">
        <v>506</v>
      </c>
      <c r="D253" s="194">
        <v>819050.72</v>
      </c>
      <c r="E253" s="194">
        <v>819047.72</v>
      </c>
      <c r="F253" s="45">
        <f t="shared" si="51"/>
        <v>99.999633722316972</v>
      </c>
    </row>
    <row r="254" spans="1:6" ht="12.75" customHeight="1" x14ac:dyDescent="0.25">
      <c r="A254" s="63" t="s">
        <v>507</v>
      </c>
      <c r="B254" s="220" t="s">
        <v>508</v>
      </c>
      <c r="C254" s="247" t="s">
        <v>507</v>
      </c>
      <c r="D254" s="60">
        <f t="shared" ref="D254:E254" si="52">SUM(D255:D256)</f>
        <v>1228374.54</v>
      </c>
      <c r="E254" s="60">
        <f t="shared" si="52"/>
        <v>0</v>
      </c>
      <c r="F254" s="45">
        <f t="shared" ref="F254:F261" si="53">IF(D254&lt;&gt;0,IF(E254/D254&gt;=100,"&gt;&gt;100",E254/D254*100),"-")</f>
        <v>0</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1228374.54</v>
      </c>
      <c r="E256" s="194"/>
      <c r="F256" s="45">
        <f t="shared" si="53"/>
        <v>0</v>
      </c>
    </row>
    <row r="257" spans="1:6" ht="12" x14ac:dyDescent="0.25">
      <c r="A257" s="63" t="s">
        <v>511</v>
      </c>
      <c r="B257" s="64" t="s">
        <v>512</v>
      </c>
      <c r="C257" s="247" t="s">
        <v>511</v>
      </c>
      <c r="D257" s="60">
        <f t="shared" ref="D257:E257" si="54">SUM(D258:D261)</f>
        <v>5272.11</v>
      </c>
      <c r="E257" s="60">
        <f t="shared" si="54"/>
        <v>12860.91</v>
      </c>
      <c r="F257" s="45">
        <f t="shared" si="53"/>
        <v>243.94236842554503</v>
      </c>
    </row>
    <row r="258" spans="1:6" ht="12.75" customHeight="1" x14ac:dyDescent="0.25">
      <c r="A258" s="63" t="s">
        <v>513</v>
      </c>
      <c r="B258" s="64" t="s">
        <v>159</v>
      </c>
      <c r="C258" s="247" t="s">
        <v>513</v>
      </c>
      <c r="D258" s="194">
        <v>5272.11</v>
      </c>
      <c r="E258" s="194">
        <v>12860.91</v>
      </c>
      <c r="F258" s="45">
        <f t="shared" si="53"/>
        <v>243.94236842554503</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4804440.09</v>
      </c>
      <c r="E262" s="60">
        <f t="shared" si="55"/>
        <v>7532171.5099999998</v>
      </c>
      <c r="F262" s="45">
        <f t="shared" ref="F262:F268" si="56">IF(D262&lt;&gt;0,IF(E262/D262&gt;=100,"&gt;&gt;100",E262/D262*100),"-")</f>
        <v>156.77521977384049</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4804440.09</v>
      </c>
      <c r="E269" s="60">
        <f t="shared" si="58"/>
        <v>7532171.5099999998</v>
      </c>
      <c r="F269" s="45">
        <f t="shared" ref="F269:F272" si="59">IF(D269&lt;&gt;0,IF(E269/D269&gt;=100,"&gt;&gt;100",E269/D269*100),"-")</f>
        <v>156.77521977384049</v>
      </c>
    </row>
    <row r="270" spans="1:6" ht="12.75" customHeight="1" x14ac:dyDescent="0.25">
      <c r="A270" s="63">
        <v>3721</v>
      </c>
      <c r="B270" s="65" t="s">
        <v>533</v>
      </c>
      <c r="C270" s="247" t="s">
        <v>534</v>
      </c>
      <c r="D270" s="194">
        <v>2180130.35</v>
      </c>
      <c r="E270" s="194">
        <v>3349161.59</v>
      </c>
      <c r="F270" s="45">
        <f t="shared" si="59"/>
        <v>153.62207998251111</v>
      </c>
    </row>
    <row r="271" spans="1:6" ht="12.75" customHeight="1" x14ac:dyDescent="0.25">
      <c r="A271" s="63">
        <v>3722</v>
      </c>
      <c r="B271" s="65" t="s">
        <v>535</v>
      </c>
      <c r="C271" s="247" t="s">
        <v>536</v>
      </c>
      <c r="D271" s="194">
        <v>2624309.7400000002</v>
      </c>
      <c r="E271" s="194">
        <v>4183009.92</v>
      </c>
      <c r="F271" s="45">
        <f t="shared" si="59"/>
        <v>159.39467267305113</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11175789.789999999</v>
      </c>
      <c r="E273" s="60">
        <f t="shared" si="60"/>
        <v>12088470.93</v>
      </c>
      <c r="F273" s="45">
        <f t="shared" ref="F273:F277" si="61">IF(D273&lt;&gt;0,IF(E273/D273&gt;=100,"&gt;&gt;100",E273/D273*100),"-")</f>
        <v>108.16659186643489</v>
      </c>
    </row>
    <row r="274" spans="1:6" ht="12.75" customHeight="1" x14ac:dyDescent="0.25">
      <c r="A274" s="63">
        <v>381</v>
      </c>
      <c r="B274" s="64" t="s">
        <v>541</v>
      </c>
      <c r="C274" s="247" t="s">
        <v>542</v>
      </c>
      <c r="D274" s="60">
        <f t="shared" ref="D274:E274" si="62">SUM(D275:D277)</f>
        <v>7702472.5099999998</v>
      </c>
      <c r="E274" s="60">
        <f t="shared" si="62"/>
        <v>8724372.9800000004</v>
      </c>
      <c r="F274" s="45">
        <f t="shared" si="61"/>
        <v>113.26717451666698</v>
      </c>
    </row>
    <row r="275" spans="1:6" ht="12.75" customHeight="1" x14ac:dyDescent="0.25">
      <c r="A275" s="63">
        <v>3811</v>
      </c>
      <c r="B275" s="64" t="s">
        <v>543</v>
      </c>
      <c r="C275" s="247" t="s">
        <v>544</v>
      </c>
      <c r="D275" s="194">
        <v>7545624.5</v>
      </c>
      <c r="E275" s="194">
        <v>8520811.8900000006</v>
      </c>
      <c r="F275" s="45">
        <f t="shared" si="61"/>
        <v>112.92387913021646</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156848.01</v>
      </c>
      <c r="E277" s="194">
        <v>203561.09</v>
      </c>
      <c r="F277" s="45">
        <f t="shared" si="61"/>
        <v>129.78238614567056</v>
      </c>
    </row>
    <row r="278" spans="1:6" ht="12.75" customHeight="1" x14ac:dyDescent="0.25">
      <c r="A278" s="63">
        <v>382</v>
      </c>
      <c r="B278" s="65" t="s">
        <v>549</v>
      </c>
      <c r="C278" s="247" t="s">
        <v>550</v>
      </c>
      <c r="D278" s="60">
        <f t="shared" ref="D278:E278" si="63">SUM(D279:D282)</f>
        <v>230272.13</v>
      </c>
      <c r="E278" s="60">
        <f t="shared" si="63"/>
        <v>159165.60999999999</v>
      </c>
      <c r="F278" s="45">
        <f t="shared" ref="F278:F282" si="64">IF(D278&lt;&gt;0,IF(E278/D278&gt;=100,"&gt;&gt;100",E278/D278*100),"-")</f>
        <v>69.120657371780069</v>
      </c>
    </row>
    <row r="279" spans="1:6" ht="12.75" customHeight="1" x14ac:dyDescent="0.25">
      <c r="A279" s="63">
        <v>3821</v>
      </c>
      <c r="B279" s="64" t="s">
        <v>551</v>
      </c>
      <c r="C279" s="247" t="s">
        <v>552</v>
      </c>
      <c r="D279" s="194">
        <v>13634.7</v>
      </c>
      <c r="E279" s="194">
        <v>27300</v>
      </c>
      <c r="F279" s="45">
        <f t="shared" si="64"/>
        <v>200.22442738014036</v>
      </c>
    </row>
    <row r="280" spans="1:6" ht="12.75" customHeight="1" x14ac:dyDescent="0.25">
      <c r="A280" s="63">
        <v>3822</v>
      </c>
      <c r="B280" s="64" t="s">
        <v>553</v>
      </c>
      <c r="C280" s="247" t="s">
        <v>554</v>
      </c>
      <c r="D280" s="194">
        <v>216637.43</v>
      </c>
      <c r="E280" s="194">
        <v>131865.60999999999</v>
      </c>
      <c r="F280" s="45">
        <f t="shared" si="64"/>
        <v>60.869264374120391</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14880.46</v>
      </c>
      <c r="E283" s="60">
        <f t="shared" si="65"/>
        <v>90.62</v>
      </c>
      <c r="F283" s="45">
        <f t="shared" ref="F283:F294" si="66">IF(D283&lt;&gt;0,IF(E283/D283&gt;=100,"&gt;&gt;100",E283/D283*100),"-")</f>
        <v>0.60898655014697134</v>
      </c>
    </row>
    <row r="284" spans="1:6" ht="12.75" customHeight="1" x14ac:dyDescent="0.25">
      <c r="A284" s="63">
        <v>3831</v>
      </c>
      <c r="B284" s="64" t="s">
        <v>561</v>
      </c>
      <c r="C284" s="247" t="s">
        <v>562</v>
      </c>
      <c r="D284" s="194">
        <v>14880.46</v>
      </c>
      <c r="E284" s="194">
        <v>90.62</v>
      </c>
      <c r="F284" s="45">
        <f t="shared" si="66"/>
        <v>0.60898655014697134</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3228164.69</v>
      </c>
      <c r="E289" s="60">
        <f t="shared" si="67"/>
        <v>3204841.72</v>
      </c>
      <c r="F289" s="45">
        <f t="shared" si="66"/>
        <v>99.277516104669374</v>
      </c>
    </row>
    <row r="290" spans="1:6" ht="22.8" x14ac:dyDescent="0.25">
      <c r="A290" s="63">
        <v>3861</v>
      </c>
      <c r="B290" s="64" t="s">
        <v>572</v>
      </c>
      <c r="C290" s="247" t="s">
        <v>573</v>
      </c>
      <c r="D290" s="194">
        <v>3228164.69</v>
      </c>
      <c r="E290" s="194">
        <v>3204841.72</v>
      </c>
      <c r="F290" s="45">
        <f t="shared" si="66"/>
        <v>99.277516104669374</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114370444.82999998</v>
      </c>
      <c r="E299" s="60">
        <f>E152-E297+E298</f>
        <v>136861021.54999998</v>
      </c>
      <c r="F299" s="45">
        <f t="shared" si="68"/>
        <v>119.66467539181993</v>
      </c>
    </row>
    <row r="300" spans="1:6" ht="12.75" customHeight="1" x14ac:dyDescent="0.25">
      <c r="A300" s="63" t="s">
        <v>582</v>
      </c>
      <c r="B300" s="64" t="s">
        <v>593</v>
      </c>
      <c r="C300" s="247" t="s">
        <v>594</v>
      </c>
      <c r="D300" s="60">
        <f>IF(D6&gt;=D299,D6-D299,0)</f>
        <v>23383784.590000004</v>
      </c>
      <c r="E300" s="60">
        <f>IF(E6&gt;=E299,E6-E299,0)</f>
        <v>10280589.159999996</v>
      </c>
      <c r="F300" s="45">
        <f t="shared" si="68"/>
        <v>43.964607698261368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13819691.27</v>
      </c>
      <c r="E302" s="194">
        <f>25329907.28+46734.87</f>
        <v>25376642.150000002</v>
      </c>
      <c r="F302" s="45">
        <f t="shared" si="68"/>
        <v>183.62669363741875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9784885.4399999995</v>
      </c>
      <c r="E304" s="194">
        <v>9044796.2200000007</v>
      </c>
      <c r="F304" s="45">
        <f t="shared" si="68"/>
        <v>92.436403833870557</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5490679.8100000005</v>
      </c>
      <c r="E308" s="60">
        <f t="shared" si="71"/>
        <v>1284556.0299999998</v>
      </c>
      <c r="F308" s="45">
        <f t="shared" ref="F308:F428" si="72">IF(D308&lt;&gt;0,IF(E308/D308&gt;=100,"&gt;&gt;100",E308/D308*100),"-")</f>
        <v>23.395209235484444</v>
      </c>
    </row>
    <row r="309" spans="1:6" ht="12.75" customHeight="1" x14ac:dyDescent="0.25">
      <c r="A309" s="63">
        <v>71</v>
      </c>
      <c r="B309" s="64" t="s">
        <v>610</v>
      </c>
      <c r="C309" s="247" t="s">
        <v>611</v>
      </c>
      <c r="D309" s="60">
        <f t="shared" ref="D309:E309" si="73">D310+D314</f>
        <v>2733211.99</v>
      </c>
      <c r="E309" s="60">
        <f t="shared" si="73"/>
        <v>745419.64999999991</v>
      </c>
      <c r="F309" s="45">
        <f t="shared" si="72"/>
        <v>27.272661349623302</v>
      </c>
    </row>
    <row r="310" spans="1:6" ht="12" x14ac:dyDescent="0.25">
      <c r="A310" s="63">
        <v>711</v>
      </c>
      <c r="B310" s="64" t="s">
        <v>612</v>
      </c>
      <c r="C310" s="247" t="s">
        <v>613</v>
      </c>
      <c r="D310" s="60">
        <f t="shared" ref="D310:E310" si="74">SUM(D311:D313)</f>
        <v>2699401.02</v>
      </c>
      <c r="E310" s="60">
        <f t="shared" si="74"/>
        <v>710426.08</v>
      </c>
      <c r="F310" s="45">
        <f t="shared" si="72"/>
        <v>26.317915520384588</v>
      </c>
    </row>
    <row r="311" spans="1:6" ht="12.75" customHeight="1" x14ac:dyDescent="0.25">
      <c r="A311" s="63">
        <v>7111</v>
      </c>
      <c r="B311" s="64" t="s">
        <v>614</v>
      </c>
      <c r="C311" s="247" t="s">
        <v>615</v>
      </c>
      <c r="D311" s="194">
        <v>2699401.02</v>
      </c>
      <c r="E311" s="194">
        <v>710426.08</v>
      </c>
      <c r="F311" s="45">
        <f t="shared" si="72"/>
        <v>26.317915520384588</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33810.97</v>
      </c>
      <c r="E314" s="60">
        <f t="shared" si="75"/>
        <v>34993.57</v>
      </c>
      <c r="F314" s="45">
        <f t="shared" si="72"/>
        <v>103.49768137382631</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33810.97</v>
      </c>
      <c r="E318" s="194">
        <v>34993.57</v>
      </c>
      <c r="F318" s="45">
        <f t="shared" si="72"/>
        <v>103.49768137382631</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2757467.8200000003</v>
      </c>
      <c r="E321" s="60">
        <f t="shared" si="76"/>
        <v>539136.38</v>
      </c>
      <c r="F321" s="45">
        <f t="shared" si="72"/>
        <v>19.551864797464795</v>
      </c>
    </row>
    <row r="322" spans="1:6" ht="12.75" customHeight="1" x14ac:dyDescent="0.25">
      <c r="A322" s="63">
        <v>721</v>
      </c>
      <c r="B322" s="64" t="s">
        <v>636</v>
      </c>
      <c r="C322" s="247" t="s">
        <v>637</v>
      </c>
      <c r="D322" s="60">
        <f t="shared" ref="D322:E322" si="77">SUM(D323:D326)</f>
        <v>2757426.12</v>
      </c>
      <c r="E322" s="60">
        <f t="shared" si="77"/>
        <v>539136.38</v>
      </c>
      <c r="F322" s="45">
        <f t="shared" si="72"/>
        <v>19.552160476379328</v>
      </c>
    </row>
    <row r="323" spans="1:6" ht="12.75" customHeight="1" x14ac:dyDescent="0.25">
      <c r="A323" s="63">
        <v>7211</v>
      </c>
      <c r="B323" s="64" t="s">
        <v>638</v>
      </c>
      <c r="C323" s="247" t="s">
        <v>639</v>
      </c>
      <c r="D323" s="194">
        <v>1574725.12</v>
      </c>
      <c r="E323" s="194">
        <v>539136.38</v>
      </c>
      <c r="F323" s="45">
        <f t="shared" si="72"/>
        <v>34.23685652515659</v>
      </c>
    </row>
    <row r="324" spans="1:6" ht="12.75" customHeight="1" x14ac:dyDescent="0.25">
      <c r="A324" s="63">
        <v>7212</v>
      </c>
      <c r="B324" s="64" t="s">
        <v>640</v>
      </c>
      <c r="C324" s="247" t="s">
        <v>641</v>
      </c>
      <c r="D324" s="194">
        <v>1182701</v>
      </c>
      <c r="E324" s="194"/>
      <c r="F324" s="45">
        <f t="shared" si="72"/>
        <v>0</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41.7</v>
      </c>
      <c r="E327" s="60">
        <f t="shared" si="78"/>
        <v>0</v>
      </c>
      <c r="F327" s="45">
        <f t="shared" si="72"/>
        <v>0</v>
      </c>
    </row>
    <row r="328" spans="1:6" ht="12.75" customHeight="1" x14ac:dyDescent="0.25">
      <c r="A328" s="63">
        <v>7221</v>
      </c>
      <c r="B328" s="64" t="s">
        <v>648</v>
      </c>
      <c r="C328" s="247" t="s">
        <v>649</v>
      </c>
      <c r="D328" s="194">
        <v>41.7</v>
      </c>
      <c r="E328" s="194"/>
      <c r="F328" s="45">
        <f t="shared" si="72"/>
        <v>0</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14148504.599999998</v>
      </c>
      <c r="E360" s="60">
        <f t="shared" si="86"/>
        <v>13910402.060000001</v>
      </c>
      <c r="F360" s="45">
        <f t="shared" si="72"/>
        <v>98.317118686875233</v>
      </c>
    </row>
    <row r="361" spans="1:6" ht="12.75" customHeight="1" x14ac:dyDescent="0.25">
      <c r="A361" s="63">
        <v>41</v>
      </c>
      <c r="B361" s="64" t="s">
        <v>714</v>
      </c>
      <c r="C361" s="247" t="s">
        <v>715</v>
      </c>
      <c r="D361" s="60">
        <f t="shared" ref="D361:E361" si="87">D362+D366</f>
        <v>618889.80999999994</v>
      </c>
      <c r="E361" s="60">
        <f t="shared" si="87"/>
        <v>356946.89</v>
      </c>
      <c r="F361" s="45">
        <f t="shared" si="72"/>
        <v>57.675354195927063</v>
      </c>
    </row>
    <row r="362" spans="1:6" ht="12.75" customHeight="1" x14ac:dyDescent="0.25">
      <c r="A362" s="63">
        <v>411</v>
      </c>
      <c r="B362" s="64" t="s">
        <v>716</v>
      </c>
      <c r="C362" s="247" t="s">
        <v>717</v>
      </c>
      <c r="D362" s="60">
        <f t="shared" ref="D362:E362" si="88">SUM(D363:D365)</f>
        <v>150117.79</v>
      </c>
      <c r="E362" s="60">
        <f t="shared" si="88"/>
        <v>80590.179999999993</v>
      </c>
      <c r="F362" s="45">
        <f t="shared" si="72"/>
        <v>53.684629916281068</v>
      </c>
    </row>
    <row r="363" spans="1:6" ht="12.75" customHeight="1" x14ac:dyDescent="0.25">
      <c r="A363" s="63">
        <v>4111</v>
      </c>
      <c r="B363" s="64" t="s">
        <v>614</v>
      </c>
      <c r="C363" s="247" t="s">
        <v>718</v>
      </c>
      <c r="D363" s="194">
        <v>150117.79</v>
      </c>
      <c r="E363" s="194">
        <v>80590.179999999993</v>
      </c>
      <c r="F363" s="45">
        <f t="shared" si="72"/>
        <v>53.684629916281068</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468772.01999999996</v>
      </c>
      <c r="E366" s="60">
        <f t="shared" si="89"/>
        <v>276356.71000000002</v>
      </c>
      <c r="F366" s="45">
        <f t="shared" si="72"/>
        <v>58.95332874176237</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468382.66</v>
      </c>
      <c r="E369" s="194">
        <v>193017.67</v>
      </c>
      <c r="F369" s="45">
        <f t="shared" si="72"/>
        <v>41.209397034467507</v>
      </c>
    </row>
    <row r="370" spans="1:6" ht="12.75" customHeight="1" x14ac:dyDescent="0.25">
      <c r="A370" s="63">
        <v>4124</v>
      </c>
      <c r="B370" s="64" t="s">
        <v>628</v>
      </c>
      <c r="C370" s="247" t="s">
        <v>727</v>
      </c>
      <c r="D370" s="194">
        <v>389.36</v>
      </c>
      <c r="E370" s="194">
        <v>83339.039999999994</v>
      </c>
      <c r="F370" s="45" t="str">
        <f t="shared" si="72"/>
        <v>&gt;&gt;100</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7702479.5399999991</v>
      </c>
      <c r="E373" s="60">
        <f t="shared" si="90"/>
        <v>7594958.0600000005</v>
      </c>
      <c r="F373" s="45">
        <f t="shared" si="72"/>
        <v>98.604066658773633</v>
      </c>
    </row>
    <row r="374" spans="1:6" ht="12.75" customHeight="1" x14ac:dyDescent="0.25">
      <c r="A374" s="63">
        <v>421</v>
      </c>
      <c r="B374" s="64" t="s">
        <v>732</v>
      </c>
      <c r="C374" s="247" t="s">
        <v>733</v>
      </c>
      <c r="D374" s="60">
        <f t="shared" ref="D374:E374" si="91">SUM(D375:D378)</f>
        <v>5325251.0299999993</v>
      </c>
      <c r="E374" s="60">
        <f t="shared" si="91"/>
        <v>4900204.57</v>
      </c>
      <c r="F374" s="45">
        <f t="shared" si="72"/>
        <v>92.018283126833197</v>
      </c>
    </row>
    <row r="375" spans="1:6" ht="12.75" customHeight="1" x14ac:dyDescent="0.25">
      <c r="A375" s="63">
        <v>4211</v>
      </c>
      <c r="B375" s="64" t="s">
        <v>638</v>
      </c>
      <c r="C375" s="247" t="s">
        <v>734</v>
      </c>
      <c r="D375" s="194">
        <v>177378.94</v>
      </c>
      <c r="E375" s="194">
        <v>21482.27</v>
      </c>
      <c r="F375" s="45">
        <f t="shared" si="72"/>
        <v>12.11094733117697</v>
      </c>
    </row>
    <row r="376" spans="1:6" ht="12.75" customHeight="1" x14ac:dyDescent="0.25">
      <c r="A376" s="63">
        <v>4212</v>
      </c>
      <c r="B376" s="64" t="s">
        <v>640</v>
      </c>
      <c r="C376" s="247" t="s">
        <v>735</v>
      </c>
      <c r="D376" s="194">
        <v>236178.21</v>
      </c>
      <c r="E376" s="194">
        <v>99200</v>
      </c>
      <c r="F376" s="45">
        <f t="shared" si="72"/>
        <v>42.002181318928614</v>
      </c>
    </row>
    <row r="377" spans="1:6" ht="12.75" customHeight="1" x14ac:dyDescent="0.25">
      <c r="A377" s="63">
        <v>4213</v>
      </c>
      <c r="B377" s="64" t="s">
        <v>642</v>
      </c>
      <c r="C377" s="247" t="s">
        <v>736</v>
      </c>
      <c r="D377" s="194">
        <v>2718735.12</v>
      </c>
      <c r="E377" s="194">
        <v>2769972.7</v>
      </c>
      <c r="F377" s="45">
        <f t="shared" si="72"/>
        <v>101.88461095834892</v>
      </c>
    </row>
    <row r="378" spans="1:6" ht="12.75" customHeight="1" x14ac:dyDescent="0.25">
      <c r="A378" s="63">
        <v>4214</v>
      </c>
      <c r="B378" s="64" t="s">
        <v>644</v>
      </c>
      <c r="C378" s="247" t="s">
        <v>737</v>
      </c>
      <c r="D378" s="194">
        <v>2192958.7599999998</v>
      </c>
      <c r="E378" s="194">
        <v>2009549.6</v>
      </c>
      <c r="F378" s="45">
        <f t="shared" si="72"/>
        <v>91.636451932183178</v>
      </c>
    </row>
    <row r="379" spans="1:6" ht="12.75" customHeight="1" x14ac:dyDescent="0.25">
      <c r="A379" s="63">
        <v>422</v>
      </c>
      <c r="B379" s="64" t="s">
        <v>738</v>
      </c>
      <c r="C379" s="247" t="s">
        <v>739</v>
      </c>
      <c r="D379" s="60">
        <f t="shared" ref="D379:E379" si="92">SUM(D380:D387)</f>
        <v>1769802.2999999998</v>
      </c>
      <c r="E379" s="60">
        <f t="shared" si="92"/>
        <v>2003478.36</v>
      </c>
      <c r="F379" s="45">
        <f t="shared" si="72"/>
        <v>113.20351205329547</v>
      </c>
    </row>
    <row r="380" spans="1:6" ht="12.75" customHeight="1" x14ac:dyDescent="0.25">
      <c r="A380" s="63">
        <v>4221</v>
      </c>
      <c r="B380" s="64" t="s">
        <v>648</v>
      </c>
      <c r="C380" s="247" t="s">
        <v>740</v>
      </c>
      <c r="D380" s="194">
        <v>543910.59</v>
      </c>
      <c r="E380" s="194">
        <f>420131.19+2024.96</f>
        <v>422156.15</v>
      </c>
      <c r="F380" s="45">
        <f t="shared" si="72"/>
        <v>77.614989993116339</v>
      </c>
    </row>
    <row r="381" spans="1:6" ht="12.75" customHeight="1" x14ac:dyDescent="0.25">
      <c r="A381" s="63">
        <v>4222</v>
      </c>
      <c r="B381" s="64" t="s">
        <v>741</v>
      </c>
      <c r="C381" s="247" t="s">
        <v>742</v>
      </c>
      <c r="D381" s="194">
        <v>67834.990000000005</v>
      </c>
      <c r="E381" s="194">
        <v>496946.44</v>
      </c>
      <c r="F381" s="45">
        <f t="shared" si="72"/>
        <v>732.58128290429465</v>
      </c>
    </row>
    <row r="382" spans="1:6" ht="12.75" customHeight="1" x14ac:dyDescent="0.25">
      <c r="A382" s="63">
        <v>4223</v>
      </c>
      <c r="B382" s="64" t="s">
        <v>652</v>
      </c>
      <c r="C382" s="247" t="s">
        <v>743</v>
      </c>
      <c r="D382" s="194">
        <v>102930.57</v>
      </c>
      <c r="E382" s="194">
        <v>123925.6</v>
      </c>
      <c r="F382" s="45">
        <f t="shared" si="72"/>
        <v>120.3972736185178</v>
      </c>
    </row>
    <row r="383" spans="1:6" ht="12.75" customHeight="1" x14ac:dyDescent="0.25">
      <c r="A383" s="63">
        <v>4224</v>
      </c>
      <c r="B383" s="64" t="s">
        <v>654</v>
      </c>
      <c r="C383" s="247" t="s">
        <v>744</v>
      </c>
      <c r="D383" s="194">
        <v>0</v>
      </c>
      <c r="E383" s="194">
        <v>41733.57</v>
      </c>
      <c r="F383" s="45" t="str">
        <f t="shared" si="72"/>
        <v>-</v>
      </c>
    </row>
    <row r="384" spans="1:6" ht="12.75" customHeight="1" x14ac:dyDescent="0.25">
      <c r="A384" s="70">
        <v>4225</v>
      </c>
      <c r="B384" s="65" t="s">
        <v>656</v>
      </c>
      <c r="C384" s="278" t="s">
        <v>745</v>
      </c>
      <c r="D384" s="192">
        <v>813.77</v>
      </c>
      <c r="E384" s="192"/>
      <c r="F384" s="71">
        <f t="shared" si="72"/>
        <v>0</v>
      </c>
    </row>
    <row r="385" spans="1:6" ht="12.75" customHeight="1" x14ac:dyDescent="0.25">
      <c r="A385" s="63">
        <v>4226</v>
      </c>
      <c r="B385" s="64" t="s">
        <v>658</v>
      </c>
      <c r="C385" s="247" t="s">
        <v>746</v>
      </c>
      <c r="D385" s="194">
        <v>51980.95</v>
      </c>
      <c r="E385" s="194">
        <v>49480.61</v>
      </c>
      <c r="F385" s="45">
        <f t="shared" si="72"/>
        <v>95.189891681471778</v>
      </c>
    </row>
    <row r="386" spans="1:6" ht="12.75" customHeight="1" x14ac:dyDescent="0.25">
      <c r="A386" s="63">
        <v>4227</v>
      </c>
      <c r="B386" s="183" t="s">
        <v>660</v>
      </c>
      <c r="C386" s="247" t="s">
        <v>747</v>
      </c>
      <c r="D386" s="194">
        <v>1002331.43</v>
      </c>
      <c r="E386" s="194">
        <v>869235.99</v>
      </c>
      <c r="F386" s="45">
        <f t="shared" si="72"/>
        <v>86.721414093539892</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111537.63</v>
      </c>
      <c r="F388" s="45" t="str">
        <f t="shared" si="72"/>
        <v>-</v>
      </c>
    </row>
    <row r="389" spans="1:6" ht="12.75" customHeight="1" x14ac:dyDescent="0.25">
      <c r="A389" s="63">
        <v>4231</v>
      </c>
      <c r="B389" s="64" t="s">
        <v>666</v>
      </c>
      <c r="C389" s="247" t="s">
        <v>751</v>
      </c>
      <c r="D389" s="194">
        <v>0</v>
      </c>
      <c r="E389" s="194">
        <v>111537.63</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186034.75</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v>186034.75</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607426.21</v>
      </c>
      <c r="E401" s="60">
        <f t="shared" si="96"/>
        <v>393702.75</v>
      </c>
      <c r="F401" s="45">
        <f t="shared" si="72"/>
        <v>64.814909781387271</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607426.21</v>
      </c>
      <c r="E405" s="194">
        <v>393702.75</v>
      </c>
      <c r="F405" s="45">
        <f t="shared" si="72"/>
        <v>64.814909781387271</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5827135.25</v>
      </c>
      <c r="E412" s="60">
        <f t="shared" si="100"/>
        <v>5958497.1100000003</v>
      </c>
      <c r="F412" s="45">
        <f t="shared" si="72"/>
        <v>102.25431287183527</v>
      </c>
    </row>
    <row r="413" spans="1:6" ht="12.75" customHeight="1" x14ac:dyDescent="0.25">
      <c r="A413" s="63">
        <v>451</v>
      </c>
      <c r="B413" s="64" t="s">
        <v>785</v>
      </c>
      <c r="C413" s="247" t="s">
        <v>786</v>
      </c>
      <c r="D413" s="194">
        <v>5822436.2400000002</v>
      </c>
      <c r="E413" s="194">
        <v>5904516.6699999999</v>
      </c>
      <c r="F413" s="45">
        <f t="shared" si="72"/>
        <v>101.40972655803613</v>
      </c>
    </row>
    <row r="414" spans="1:6" ht="12.75" customHeight="1" x14ac:dyDescent="0.25">
      <c r="A414" s="63">
        <v>452</v>
      </c>
      <c r="B414" s="64" t="s">
        <v>787</v>
      </c>
      <c r="C414" s="247" t="s">
        <v>788</v>
      </c>
      <c r="D414" s="194">
        <v>4699.01</v>
      </c>
      <c r="E414" s="194">
        <v>9562.94</v>
      </c>
      <c r="F414" s="45">
        <f t="shared" si="72"/>
        <v>203.50967544227402</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v>44417.5</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8657824.7899999972</v>
      </c>
      <c r="E418" s="60">
        <f t="shared" si="102"/>
        <v>12625846.030000001</v>
      </c>
      <c r="F418" s="45">
        <f t="shared" si="72"/>
        <v>145.83161863685629</v>
      </c>
    </row>
    <row r="419" spans="1:6" ht="12.75" customHeight="1" x14ac:dyDescent="0.25">
      <c r="A419" s="63">
        <v>92212</v>
      </c>
      <c r="B419" s="64" t="s">
        <v>797</v>
      </c>
      <c r="C419" s="247" t="s">
        <v>798</v>
      </c>
      <c r="D419" s="194">
        <v>627044.79</v>
      </c>
      <c r="E419" s="194">
        <v>3235491.83</v>
      </c>
      <c r="F419" s="45">
        <f t="shared" si="72"/>
        <v>515.99054510922576</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1508296.87</v>
      </c>
      <c r="E421" s="194">
        <v>1001985.19</v>
      </c>
      <c r="F421" s="45">
        <f t="shared" si="72"/>
        <v>66.431563303582266</v>
      </c>
    </row>
    <row r="422" spans="1:6" ht="12.75" customHeight="1" x14ac:dyDescent="0.25">
      <c r="A422" s="63" t="s">
        <v>582</v>
      </c>
      <c r="B422" s="64" t="s">
        <v>803</v>
      </c>
      <c r="C422" s="247" t="s">
        <v>804</v>
      </c>
      <c r="D422" s="60">
        <f>D6+D308</f>
        <v>143244909.22999999</v>
      </c>
      <c r="E422" s="60">
        <f>E6+E308</f>
        <v>148426166.73999998</v>
      </c>
      <c r="F422" s="45">
        <f t="shared" si="72"/>
        <v>103.61706223128722</v>
      </c>
    </row>
    <row r="423" spans="1:6" ht="12.75" customHeight="1" x14ac:dyDescent="0.25">
      <c r="A423" s="63" t="s">
        <v>582</v>
      </c>
      <c r="B423" s="64" t="s">
        <v>805</v>
      </c>
      <c r="C423" s="247" t="s">
        <v>806</v>
      </c>
      <c r="D423" s="60">
        <f t="shared" ref="D423:E423" si="103">D299+D360</f>
        <v>128518949.42999998</v>
      </c>
      <c r="E423" s="60">
        <f t="shared" si="103"/>
        <v>150771423.60999998</v>
      </c>
      <c r="F423" s="45">
        <f t="shared" si="72"/>
        <v>117.31454721556076</v>
      </c>
    </row>
    <row r="424" spans="1:6" ht="12.75" customHeight="1" x14ac:dyDescent="0.25">
      <c r="A424" s="63" t="s">
        <v>582</v>
      </c>
      <c r="B424" s="64" t="s">
        <v>807</v>
      </c>
      <c r="C424" s="247" t="s">
        <v>808</v>
      </c>
      <c r="D424" s="60">
        <f t="shared" ref="D424:E424" si="104">IF(D422&gt;=D423,D422-D423,0)</f>
        <v>14725959.800000012</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2345256.8700000048</v>
      </c>
      <c r="F425" s="45" t="str">
        <f t="shared" si="72"/>
        <v>-</v>
      </c>
    </row>
    <row r="426" spans="1:6" ht="12.75" customHeight="1" x14ac:dyDescent="0.25">
      <c r="A426" s="251" t="s">
        <v>811</v>
      </c>
      <c r="B426" s="183" t="s">
        <v>812</v>
      </c>
      <c r="C426" s="252" t="s">
        <v>813</v>
      </c>
      <c r="D426" s="60">
        <f t="shared" ref="D426:E426" si="106">IF(D302-D303+D419-D420&gt;=0,D302-D303+D419-D420,0)</f>
        <v>14446736.059999999</v>
      </c>
      <c r="E426" s="60">
        <f t="shared" si="106"/>
        <v>28612133.980000004</v>
      </c>
      <c r="F426" s="45">
        <f t="shared" si="72"/>
        <v>198.05258337363165</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11293182.309999999</v>
      </c>
      <c r="E428" s="81">
        <f t="shared" si="108"/>
        <v>10046781.41</v>
      </c>
      <c r="F428" s="61">
        <f t="shared" si="72"/>
        <v>88.963244674653623</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281946.08999999997</v>
      </c>
      <c r="E430" s="60">
        <f>E431+E466+E479+E491+E522</f>
        <v>124077.82</v>
      </c>
      <c r="F430" s="45">
        <f t="shared" ref="F430:F651" si="109">IF(D430&lt;&gt;0,IF(E430/D430&gt;=100,"&gt;&gt;100",E430/D430*100),"-")</f>
        <v>44.00763990023767</v>
      </c>
    </row>
    <row r="431" spans="1:6" ht="22.8" x14ac:dyDescent="0.25">
      <c r="A431" s="63">
        <v>81</v>
      </c>
      <c r="B431" s="182" t="s">
        <v>822</v>
      </c>
      <c r="C431" s="247" t="s">
        <v>823</v>
      </c>
      <c r="D431" s="60">
        <f t="shared" ref="D431:E431" si="110">D432+D437+D440+D444+D445+D452+D457+D465</f>
        <v>281946.08999999997</v>
      </c>
      <c r="E431" s="60">
        <f t="shared" si="110"/>
        <v>124077.82</v>
      </c>
      <c r="F431" s="45">
        <f t="shared" si="109"/>
        <v>44.00763990023767</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126581.33</v>
      </c>
      <c r="E445" s="60">
        <f t="shared" si="114"/>
        <v>0</v>
      </c>
      <c r="F445" s="45">
        <f t="shared" si="109"/>
        <v>0</v>
      </c>
    </row>
    <row r="446" spans="1:6" ht="12.75" customHeight="1" x14ac:dyDescent="0.25">
      <c r="A446" s="63">
        <v>8153</v>
      </c>
      <c r="B446" s="64" t="s">
        <v>852</v>
      </c>
      <c r="C446" s="247" t="s">
        <v>853</v>
      </c>
      <c r="D446" s="194">
        <v>126581.33</v>
      </c>
      <c r="E446" s="194"/>
      <c r="F446" s="45">
        <f t="shared" si="109"/>
        <v>0</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27656.57</v>
      </c>
      <c r="E452" s="60">
        <f t="shared" si="115"/>
        <v>0</v>
      </c>
      <c r="F452" s="45">
        <f t="shared" si="109"/>
        <v>0</v>
      </c>
    </row>
    <row r="453" spans="1:6" ht="12.75" customHeight="1" x14ac:dyDescent="0.25">
      <c r="A453" s="63">
        <v>8163</v>
      </c>
      <c r="B453" s="64" t="s">
        <v>866</v>
      </c>
      <c r="C453" s="247" t="s">
        <v>867</v>
      </c>
      <c r="D453" s="194">
        <v>27656.57</v>
      </c>
      <c r="E453" s="194"/>
      <c r="F453" s="45">
        <f t="shared" si="109"/>
        <v>0</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127708.19</v>
      </c>
      <c r="E457" s="60">
        <f t="shared" si="116"/>
        <v>124077.82</v>
      </c>
      <c r="F457" s="45">
        <f t="shared" si="109"/>
        <v>97.157292731186629</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127708.19</v>
      </c>
      <c r="E460" s="194">
        <v>124077.82</v>
      </c>
      <c r="F460" s="45">
        <f t="shared" si="109"/>
        <v>97.157292731186629</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3604089.3400000003</v>
      </c>
      <c r="E535" s="60">
        <f>E536+E571+E584+E597+E629</f>
        <v>3848279.6999999997</v>
      </c>
      <c r="F535" s="45">
        <f t="shared" si="109"/>
        <v>106.77536922544766</v>
      </c>
    </row>
    <row r="536" spans="1:6" ht="22.8" x14ac:dyDescent="0.25">
      <c r="A536" s="63">
        <v>51</v>
      </c>
      <c r="B536" s="65" t="s">
        <v>1032</v>
      </c>
      <c r="C536" s="247" t="s">
        <v>1033</v>
      </c>
      <c r="D536" s="60">
        <f>D537+D542+D545+D549+D550+D557+D562+D570</f>
        <v>60000</v>
      </c>
      <c r="E536" s="60">
        <f>E537+E542+E545+E549+E550+E557+E562+E570</f>
        <v>0</v>
      </c>
      <c r="F536" s="45">
        <f t="shared" si="109"/>
        <v>0</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60000</v>
      </c>
      <c r="E550" s="60">
        <f t="shared" si="140"/>
        <v>0</v>
      </c>
      <c r="F550" s="45">
        <f t="shared" si="109"/>
        <v>0</v>
      </c>
    </row>
    <row r="551" spans="1:6" ht="12.75" customHeight="1" x14ac:dyDescent="0.25">
      <c r="A551" s="63">
        <v>5153</v>
      </c>
      <c r="B551" s="64" t="s">
        <v>1062</v>
      </c>
      <c r="C551" s="247" t="s">
        <v>1063</v>
      </c>
      <c r="D551" s="194">
        <v>60000</v>
      </c>
      <c r="E551" s="194"/>
      <c r="F551" s="45">
        <f t="shared" si="109"/>
        <v>0</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3544089.3400000003</v>
      </c>
      <c r="E597" s="60">
        <f t="shared" si="152"/>
        <v>3848279.6999999997</v>
      </c>
      <c r="F597" s="45">
        <f t="shared" si="109"/>
        <v>108.5830330676709</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901327.14</v>
      </c>
      <c r="E607" s="60">
        <f t="shared" si="155"/>
        <v>1109325.72</v>
      </c>
      <c r="F607" s="45">
        <f t="shared" si="109"/>
        <v>123.0769241010539</v>
      </c>
    </row>
    <row r="608" spans="1:6" ht="12.75" customHeight="1" x14ac:dyDescent="0.25">
      <c r="A608" s="63">
        <v>5431</v>
      </c>
      <c r="B608" s="64" t="s">
        <v>1166</v>
      </c>
      <c r="C608" s="247" t="s">
        <v>1167</v>
      </c>
      <c r="D608" s="194">
        <v>901327.14</v>
      </c>
      <c r="E608" s="194">
        <v>1109325.72</v>
      </c>
      <c r="F608" s="45">
        <f t="shared" si="109"/>
        <v>123.0769241010539</v>
      </c>
    </row>
    <row r="609" spans="1:6" ht="22.8" x14ac:dyDescent="0.25">
      <c r="A609" s="63">
        <v>544</v>
      </c>
      <c r="B609" s="64" t="s">
        <v>1168</v>
      </c>
      <c r="C609" s="247" t="s">
        <v>1169</v>
      </c>
      <c r="D609" s="60">
        <f t="shared" ref="D609:E609" si="156">SUM(D610:D615)</f>
        <v>2310070.2000000002</v>
      </c>
      <c r="E609" s="60">
        <f t="shared" si="156"/>
        <v>2394349.2000000002</v>
      </c>
      <c r="F609" s="45">
        <f t="shared" si="109"/>
        <v>103.64833068709341</v>
      </c>
    </row>
    <row r="610" spans="1:6" ht="22.8" x14ac:dyDescent="0.25">
      <c r="A610" s="63">
        <v>5443</v>
      </c>
      <c r="B610" s="64" t="s">
        <v>1170</v>
      </c>
      <c r="C610" s="247" t="s">
        <v>1171</v>
      </c>
      <c r="D610" s="194">
        <v>2310070.2000000002</v>
      </c>
      <c r="E610" s="194">
        <v>2394349.2000000002</v>
      </c>
      <c r="F610" s="45">
        <f t="shared" si="109"/>
        <v>103.64833068709341</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332692</v>
      </c>
      <c r="E621" s="60">
        <f t="shared" si="158"/>
        <v>344604.77999999997</v>
      </c>
      <c r="F621" s="45">
        <f t="shared" si="109"/>
        <v>103.5807233116516</v>
      </c>
    </row>
    <row r="622" spans="1:6" ht="12.75" customHeight="1" x14ac:dyDescent="0.25">
      <c r="A622" s="63">
        <v>5471</v>
      </c>
      <c r="B622" s="64" t="s">
        <v>1194</v>
      </c>
      <c r="C622" s="247" t="s">
        <v>1195</v>
      </c>
      <c r="D622" s="194">
        <v>98857.48</v>
      </c>
      <c r="E622" s="194">
        <v>98857.48</v>
      </c>
      <c r="F622" s="45">
        <f t="shared" si="109"/>
        <v>100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233834.52</v>
      </c>
      <c r="E624" s="194">
        <v>245747.3</v>
      </c>
      <c r="F624" s="45">
        <f t="shared" si="109"/>
        <v>105.09453437413774</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3322143.2500000005</v>
      </c>
      <c r="E640" s="60">
        <f>IF(E535-E430&gt;=0,E535-E430,0)</f>
        <v>3724201.88</v>
      </c>
      <c r="F640" s="45">
        <f t="shared" si="109"/>
        <v>112.10238691543478</v>
      </c>
    </row>
    <row r="641" spans="1:6" ht="12.75" customHeight="1" x14ac:dyDescent="0.25">
      <c r="A641" s="63">
        <v>92213</v>
      </c>
      <c r="B641" s="64" t="s">
        <v>1232</v>
      </c>
      <c r="C641" s="247" t="s">
        <v>1233</v>
      </c>
      <c r="D641" s="194">
        <v>2720817.18</v>
      </c>
      <c r="E641" s="194">
        <v>5970.68</v>
      </c>
      <c r="F641" s="45">
        <f t="shared" si="109"/>
        <v>0.21944436560783551</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143526855.31999999</v>
      </c>
      <c r="E643" s="60">
        <f>E422+E430</f>
        <v>148550244.55999997</v>
      </c>
      <c r="F643" s="45">
        <f t="shared" si="109"/>
        <v>103.49996467824792</v>
      </c>
    </row>
    <row r="644" spans="1:6" ht="12.75" customHeight="1" x14ac:dyDescent="0.25">
      <c r="A644" s="63" t="s">
        <v>582</v>
      </c>
      <c r="B644" s="64" t="s">
        <v>1238</v>
      </c>
      <c r="C644" s="247" t="s">
        <v>1239</v>
      </c>
      <c r="D644" s="60">
        <f>D423+D535</f>
        <v>132123038.76999998</v>
      </c>
      <c r="E644" s="60">
        <f>E423+E535</f>
        <v>154619703.30999997</v>
      </c>
      <c r="F644" s="45">
        <f t="shared" si="109"/>
        <v>117.02705655987992</v>
      </c>
    </row>
    <row r="645" spans="1:6" ht="12.75" customHeight="1" x14ac:dyDescent="0.25">
      <c r="A645" s="63" t="s">
        <v>582</v>
      </c>
      <c r="B645" s="64" t="s">
        <v>1240</v>
      </c>
      <c r="C645" s="247" t="s">
        <v>1241</v>
      </c>
      <c r="D645" s="60">
        <f t="shared" ref="D645:E645" si="163">IF(D643&gt;=D644,D643-D644,0)</f>
        <v>11403816.550000012</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6069458.75</v>
      </c>
      <c r="F646" s="45" t="str">
        <f t="shared" si="109"/>
        <v>-</v>
      </c>
    </row>
    <row r="647" spans="1:6" ht="22.8" x14ac:dyDescent="0.25">
      <c r="A647" s="251" t="s">
        <v>1244</v>
      </c>
      <c r="B647" s="64" t="s">
        <v>1245</v>
      </c>
      <c r="C647" s="252" t="s">
        <v>1244</v>
      </c>
      <c r="D647" s="60">
        <f>IF(D426-D427+D641-D642&gt;=0,D426-D427+D641-D642,0)</f>
        <v>17167553.239999998</v>
      </c>
      <c r="E647" s="60">
        <f>IF(E426-E427+E641-E642&gt;=0,E426-E427+E641-E642,0)</f>
        <v>28618104.660000004</v>
      </c>
      <c r="F647" s="45">
        <f t="shared" si="109"/>
        <v>166.69879661896425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28571369.79000001</v>
      </c>
      <c r="E649" s="60">
        <f t="shared" si="165"/>
        <v>22548645.910000004</v>
      </c>
      <c r="F649" s="45">
        <f t="shared" si="109"/>
        <v>78.92042305193236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810667.71</v>
      </c>
      <c r="E651" s="196">
        <v>653489.56000000006</v>
      </c>
      <c r="F651" s="61">
        <f t="shared" si="109"/>
        <v>80.611272897498296</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f>37239191.82+737642.07</f>
        <v>37976833.890000001</v>
      </c>
      <c r="E653" s="194">
        <v>47898098.020000003</v>
      </c>
      <c r="F653" s="45">
        <f t="shared" ref="F653:F740" si="167">IF(D653&lt;&gt;0,IF(E653/D653&gt;=100,"&gt;&gt;100",E653/D653*100),"-")</f>
        <v>126.12451622148642</v>
      </c>
    </row>
    <row r="654" spans="1:6" ht="12.75" customHeight="1" x14ac:dyDescent="0.25">
      <c r="A654" s="63" t="s">
        <v>1257</v>
      </c>
      <c r="B654" s="64" t="s">
        <v>1258</v>
      </c>
      <c r="C654" s="247" t="s">
        <v>1257</v>
      </c>
      <c r="D654" s="194">
        <f>180838598.4+20060000</f>
        <v>200898598.40000001</v>
      </c>
      <c r="E654" s="194">
        <v>230428791.47999999</v>
      </c>
      <c r="F654" s="45">
        <f t="shared" si="167"/>
        <v>114.69905380882935</v>
      </c>
    </row>
    <row r="655" spans="1:6" ht="12.75" customHeight="1" x14ac:dyDescent="0.25">
      <c r="A655" s="63" t="s">
        <v>1259</v>
      </c>
      <c r="B655" s="64" t="s">
        <v>1260</v>
      </c>
      <c r="C655" s="247" t="s">
        <v>1259</v>
      </c>
      <c r="D655" s="194">
        <f>170850752.94+20112914.39+13666.94</f>
        <v>190977334.26999998</v>
      </c>
      <c r="E655" s="194">
        <v>234800497.08000001</v>
      </c>
      <c r="F655" s="45">
        <f t="shared" si="167"/>
        <v>122.94678736485227</v>
      </c>
    </row>
    <row r="656" spans="1:6" ht="22.8" x14ac:dyDescent="0.25">
      <c r="A656" s="63">
        <v>11</v>
      </c>
      <c r="B656" s="64" t="s">
        <v>1261</v>
      </c>
      <c r="C656" s="247" t="s">
        <v>1262</v>
      </c>
      <c r="D656" s="60">
        <f t="shared" ref="D656:E656" si="168">+D653+D654-D655</f>
        <v>47898098.020000041</v>
      </c>
      <c r="E656" s="60">
        <f t="shared" si="168"/>
        <v>43526392.419999987</v>
      </c>
      <c r="F656" s="45">
        <f t="shared" si="167"/>
        <v>90.872903558352931</v>
      </c>
    </row>
    <row r="657" spans="1:6" ht="22.8" x14ac:dyDescent="0.25">
      <c r="A657" s="63" t="s">
        <v>582</v>
      </c>
      <c r="B657" s="64" t="s">
        <v>1263</v>
      </c>
      <c r="C657" s="247" t="s">
        <v>1264</v>
      </c>
      <c r="D657" s="253">
        <v>458</v>
      </c>
      <c r="E657" s="253">
        <v>490</v>
      </c>
      <c r="F657" s="45">
        <f t="shared" si="167"/>
        <v>106.98689956331877</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458</v>
      </c>
      <c r="E659" s="253">
        <v>490</v>
      </c>
      <c r="F659" s="45">
        <f t="shared" si="167"/>
        <v>106.98689956331877</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3281500.82</v>
      </c>
      <c r="E661" s="194">
        <f>2452096.75+1290608.58</f>
        <v>3742705.33</v>
      </c>
      <c r="F661" s="45">
        <f t="shared" si="167"/>
        <v>114.05468214998041</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v>759426.55</v>
      </c>
      <c r="F663" s="71" t="str">
        <f t="shared" si="167"/>
        <v>-</v>
      </c>
    </row>
    <row r="664" spans="1:6" ht="12.75" customHeight="1" x14ac:dyDescent="0.25">
      <c r="A664" s="70" t="s">
        <v>1278</v>
      </c>
      <c r="B664" s="65" t="s">
        <v>1279</v>
      </c>
      <c r="C664" s="277" t="s">
        <v>1278</v>
      </c>
      <c r="D664" s="192">
        <v>7705524.75</v>
      </c>
      <c r="E664" s="192">
        <v>6951149.3700000001</v>
      </c>
      <c r="F664" s="71">
        <f t="shared" si="167"/>
        <v>90.20994150982385</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1795.53</v>
      </c>
      <c r="E667" s="192">
        <v>55.5</v>
      </c>
      <c r="F667" s="71">
        <f t="shared" si="167"/>
        <v>3.091009339860654</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1026240.94</v>
      </c>
      <c r="E669" s="194">
        <v>1049274.05</v>
      </c>
      <c r="F669" s="45">
        <f t="shared" si="167"/>
        <v>102.24441542938251</v>
      </c>
    </row>
    <row r="670" spans="1:6" ht="12.75" customHeight="1" x14ac:dyDescent="0.25">
      <c r="A670" s="63">
        <v>63312</v>
      </c>
      <c r="B670" s="64" t="s">
        <v>1290</v>
      </c>
      <c r="C670" s="247" t="s">
        <v>1291</v>
      </c>
      <c r="D670" s="194">
        <v>47965</v>
      </c>
      <c r="E670" s="194">
        <v>152194.21</v>
      </c>
      <c r="F670" s="45">
        <f t="shared" si="167"/>
        <v>317.30263733972686</v>
      </c>
    </row>
    <row r="671" spans="1:6" ht="12.75" customHeight="1" x14ac:dyDescent="0.25">
      <c r="A671" s="63">
        <v>63313</v>
      </c>
      <c r="B671" s="64" t="s">
        <v>1292</v>
      </c>
      <c r="C671" s="247" t="s">
        <v>1293</v>
      </c>
      <c r="D671" s="194">
        <v>2509.65</v>
      </c>
      <c r="E671" s="194">
        <v>95789.54</v>
      </c>
      <c r="F671" s="45">
        <f t="shared" si="167"/>
        <v>3816.8485645408714</v>
      </c>
    </row>
    <row r="672" spans="1:6" ht="12.75" customHeight="1" x14ac:dyDescent="0.25">
      <c r="A672" s="63">
        <v>63314</v>
      </c>
      <c r="B672" s="64" t="s">
        <v>1294</v>
      </c>
      <c r="C672" s="247" t="s">
        <v>1295</v>
      </c>
      <c r="D672" s="194">
        <v>3830.41</v>
      </c>
      <c r="E672" s="194">
        <v>125668.2</v>
      </c>
      <c r="F672" s="45">
        <f t="shared" si="167"/>
        <v>3280.8028383384544</v>
      </c>
    </row>
    <row r="673" spans="1:6" ht="12.75" customHeight="1" x14ac:dyDescent="0.25">
      <c r="A673" s="63">
        <v>63321</v>
      </c>
      <c r="B673" s="64" t="s">
        <v>1296</v>
      </c>
      <c r="C673" s="247" t="s">
        <v>1297</v>
      </c>
      <c r="D673" s="194">
        <v>792625.62</v>
      </c>
      <c r="E673" s="194">
        <v>119680</v>
      </c>
      <c r="F673" s="45">
        <f t="shared" si="167"/>
        <v>15.09918389970791</v>
      </c>
    </row>
    <row r="674" spans="1:6" ht="12.75" customHeight="1" x14ac:dyDescent="0.25">
      <c r="A674" s="63">
        <v>63322</v>
      </c>
      <c r="B674" s="64" t="s">
        <v>1298</v>
      </c>
      <c r="C674" s="247" t="s">
        <v>1299</v>
      </c>
      <c r="D674" s="194">
        <v>552590.86</v>
      </c>
      <c r="E674" s="194">
        <v>30000</v>
      </c>
      <c r="F674" s="45">
        <f t="shared" si="167"/>
        <v>5.4289714455284335</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283.26</v>
      </c>
      <c r="E677" s="192">
        <v>854.14</v>
      </c>
      <c r="F677" s="71">
        <f t="shared" si="167"/>
        <v>301.53922191626071</v>
      </c>
    </row>
    <row r="678" spans="1:6" ht="12.75" customHeight="1" x14ac:dyDescent="0.25">
      <c r="A678" s="70">
        <v>63415</v>
      </c>
      <c r="B678" s="65" t="s">
        <v>1306</v>
      </c>
      <c r="C678" s="278" t="s">
        <v>1307</v>
      </c>
      <c r="D678" s="192">
        <v>0</v>
      </c>
      <c r="E678" s="192">
        <v>57974.86</v>
      </c>
      <c r="F678" s="71" t="str">
        <f t="shared" si="167"/>
        <v>-</v>
      </c>
    </row>
    <row r="679" spans="1:6" ht="12" x14ac:dyDescent="0.25">
      <c r="A679" s="70">
        <v>63416</v>
      </c>
      <c r="B679" s="182" t="s">
        <v>1308</v>
      </c>
      <c r="C679" s="278" t="s">
        <v>1309</v>
      </c>
      <c r="D679" s="192">
        <v>841954.62</v>
      </c>
      <c r="E679" s="192">
        <v>884747.95</v>
      </c>
      <c r="F679" s="71">
        <f t="shared" si="167"/>
        <v>105.08261716053057</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234795.7</v>
      </c>
      <c r="E702" s="192">
        <v>360345.97</v>
      </c>
      <c r="F702" s="71">
        <f t="shared" si="167"/>
        <v>153.47213343344873</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2773614.56</v>
      </c>
      <c r="E706" s="192">
        <v>887589.44</v>
      </c>
      <c r="F706" s="71">
        <f t="shared" si="167"/>
        <v>32.001181880152799</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v>1270752.28</v>
      </c>
      <c r="E712" s="192">
        <v>1272172.95</v>
      </c>
      <c r="F712" s="71">
        <f t="shared" si="167"/>
        <v>100.11179755664101</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149003.95000000001</v>
      </c>
      <c r="E722" s="192">
        <v>151814.25</v>
      </c>
      <c r="F722" s="71">
        <f t="shared" si="167"/>
        <v>101.88605738304253</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345056.74</v>
      </c>
      <c r="E724" s="192">
        <v>308223.32</v>
      </c>
      <c r="F724" s="71">
        <f t="shared" si="167"/>
        <v>89.325401961428142</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89817.98</v>
      </c>
      <c r="E726" s="192">
        <v>105857.26</v>
      </c>
      <c r="F726" s="71">
        <f t="shared" si="167"/>
        <v>117.85753810094593</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26875.599999999999</v>
      </c>
      <c r="E732" s="192">
        <v>117236.73</v>
      </c>
      <c r="F732" s="71">
        <f t="shared" si="167"/>
        <v>436.21995415916297</v>
      </c>
    </row>
    <row r="733" spans="1:6" ht="12.75" customHeight="1" x14ac:dyDescent="0.25">
      <c r="A733" s="70">
        <v>31215</v>
      </c>
      <c r="B733" s="65" t="s">
        <v>1396</v>
      </c>
      <c r="C733" s="278" t="s">
        <v>1397</v>
      </c>
      <c r="D733" s="192">
        <v>54375.6</v>
      </c>
      <c r="E733" s="192">
        <v>52985.16</v>
      </c>
      <c r="F733" s="71">
        <f t="shared" si="167"/>
        <v>97.442897181824208</v>
      </c>
    </row>
    <row r="734" spans="1:6" ht="12.75" customHeight="1" x14ac:dyDescent="0.25">
      <c r="A734" s="70">
        <v>32121</v>
      </c>
      <c r="B734" s="65" t="s">
        <v>1398</v>
      </c>
      <c r="C734" s="278" t="s">
        <v>1399</v>
      </c>
      <c r="D734" s="192">
        <v>271130.5</v>
      </c>
      <c r="E734" s="192">
        <v>350850.05</v>
      </c>
      <c r="F734" s="71">
        <f t="shared" si="167"/>
        <v>129.40264927774632</v>
      </c>
    </row>
    <row r="735" spans="1:6" ht="12.75" customHeight="1" x14ac:dyDescent="0.25">
      <c r="A735" s="63" t="s">
        <v>1400</v>
      </c>
      <c r="B735" s="64" t="s">
        <v>1401</v>
      </c>
      <c r="C735" s="247" t="s">
        <v>1400</v>
      </c>
      <c r="D735" s="194">
        <v>4793.13</v>
      </c>
      <c r="E735" s="194"/>
      <c r="F735" s="45">
        <f t="shared" si="167"/>
        <v>0</v>
      </c>
    </row>
    <row r="736" spans="1:6" ht="12.75" customHeight="1" x14ac:dyDescent="0.25">
      <c r="A736" s="63" t="s">
        <v>1402</v>
      </c>
      <c r="B736" s="64" t="s">
        <v>1403</v>
      </c>
      <c r="C736" s="247" t="s">
        <v>1402</v>
      </c>
      <c r="D736" s="194">
        <v>5193.1499999999996</v>
      </c>
      <c r="E736" s="194">
        <v>61610.22</v>
      </c>
      <c r="F736" s="45">
        <f t="shared" si="167"/>
        <v>1186.3747436526965</v>
      </c>
    </row>
    <row r="737" spans="1:6" ht="12.75" customHeight="1" x14ac:dyDescent="0.25">
      <c r="A737" s="63" t="s">
        <v>1404</v>
      </c>
      <c r="B737" s="64" t="s">
        <v>1405</v>
      </c>
      <c r="C737" s="247" t="s">
        <v>1404</v>
      </c>
      <c r="D737" s="194">
        <v>97248.01</v>
      </c>
      <c r="E737" s="194">
        <f>174051.15+8554.96+2614.09</f>
        <v>185220.19999999998</v>
      </c>
      <c r="F737" s="45">
        <f t="shared" si="167"/>
        <v>190.46168656818787</v>
      </c>
    </row>
    <row r="738" spans="1:6" ht="12.75" customHeight="1" x14ac:dyDescent="0.25">
      <c r="A738" s="63" t="s">
        <v>1406</v>
      </c>
      <c r="B738" s="64" t="s">
        <v>1407</v>
      </c>
      <c r="C738" s="247" t="s">
        <v>1406</v>
      </c>
      <c r="D738" s="194">
        <v>93085.08</v>
      </c>
      <c r="E738" s="194">
        <f>121373.9+489.07</f>
        <v>121862.97</v>
      </c>
      <c r="F738" s="45">
        <f t="shared" si="167"/>
        <v>130.91568487667411</v>
      </c>
    </row>
    <row r="739" spans="1:6" ht="12.75" customHeight="1" x14ac:dyDescent="0.25">
      <c r="A739" s="70" t="s">
        <v>1408</v>
      </c>
      <c r="B739" s="65" t="s">
        <v>1409</v>
      </c>
      <c r="C739" s="278" t="s">
        <v>1408</v>
      </c>
      <c r="D739" s="192">
        <v>38794.74</v>
      </c>
      <c r="E739" s="192">
        <v>44128.21</v>
      </c>
      <c r="F739" s="71">
        <f t="shared" si="167"/>
        <v>113.74792046550641</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320217.28999999998</v>
      </c>
      <c r="E741" s="192">
        <v>550652.62</v>
      </c>
      <c r="F741" s="71">
        <f t="shared" ref="F741:F1006" si="169">IF(D741&lt;&gt;0,IF(E741/D741&gt;=100,"&gt;&gt;100",E741/D741*100),"-")</f>
        <v>171.96217605863819</v>
      </c>
    </row>
    <row r="742" spans="1:6" ht="12.75" customHeight="1" x14ac:dyDescent="0.25">
      <c r="A742" s="70" t="s">
        <v>1414</v>
      </c>
      <c r="B742" s="65" t="s">
        <v>1415</v>
      </c>
      <c r="C742" s="278" t="s">
        <v>1414</v>
      </c>
      <c r="D742" s="192">
        <v>5229.1099999999997</v>
      </c>
      <c r="E742" s="192">
        <v>4753.3100000000004</v>
      </c>
      <c r="F742" s="71">
        <f t="shared" si="169"/>
        <v>90.900937253184594</v>
      </c>
    </row>
    <row r="743" spans="1:6" ht="12.75" customHeight="1" x14ac:dyDescent="0.25">
      <c r="A743" s="70" t="s">
        <v>1416</v>
      </c>
      <c r="B743" s="65" t="s">
        <v>1417</v>
      </c>
      <c r="C743" s="277" t="s">
        <v>1416</v>
      </c>
      <c r="D743" s="192">
        <v>19636.84</v>
      </c>
      <c r="E743" s="192">
        <v>14102</v>
      </c>
      <c r="F743" s="71">
        <f t="shared" ref="F743:F744" si="170">IF(D743&lt;&gt;0,IF(E743/D743&gt;=100,"&gt;&gt;100",E743/D743*100),"-")</f>
        <v>71.813998586330584</v>
      </c>
    </row>
    <row r="744" spans="1:6" ht="12.75" customHeight="1" x14ac:dyDescent="0.25">
      <c r="A744" s="70" t="s">
        <v>1418</v>
      </c>
      <c r="B744" s="65" t="s">
        <v>1419</v>
      </c>
      <c r="C744" s="277" t="s">
        <v>1418</v>
      </c>
      <c r="D744" s="192">
        <v>840</v>
      </c>
      <c r="E744" s="192">
        <v>0</v>
      </c>
      <c r="F744" s="71">
        <f t="shared" si="170"/>
        <v>0</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397260.3</v>
      </c>
      <c r="E760" s="194">
        <v>367268.33</v>
      </c>
      <c r="F760" s="45">
        <f t="shared" si="169"/>
        <v>92.450297701532222</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49713.68</v>
      </c>
      <c r="E769" s="194">
        <v>49713.68</v>
      </c>
      <c r="F769" s="45">
        <f t="shared" si="169"/>
        <v>100</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56754.9</v>
      </c>
      <c r="E771" s="192">
        <v>44842.12</v>
      </c>
      <c r="F771" s="71">
        <f t="shared" si="169"/>
        <v>79.010129521856271</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504737.46</v>
      </c>
      <c r="E778" s="192">
        <v>433958.76</v>
      </c>
      <c r="F778" s="71">
        <f t="shared" si="169"/>
        <v>85.977125612986995</v>
      </c>
    </row>
    <row r="779" spans="1:6" ht="12.75" customHeight="1" x14ac:dyDescent="0.25">
      <c r="A779" s="70">
        <v>36313</v>
      </c>
      <c r="B779" s="65" t="s">
        <v>1488</v>
      </c>
      <c r="C779" s="278" t="s">
        <v>1489</v>
      </c>
      <c r="D779" s="192">
        <v>13272.28</v>
      </c>
      <c r="E779" s="192">
        <v>24786.35</v>
      </c>
      <c r="F779" s="71">
        <f t="shared" si="169"/>
        <v>186.75276591512534</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455.46</v>
      </c>
      <c r="E781" s="192"/>
      <c r="F781" s="71">
        <f t="shared" si="169"/>
        <v>0</v>
      </c>
    </row>
    <row r="782" spans="1:6" ht="12.75" customHeight="1" x14ac:dyDescent="0.25">
      <c r="A782" s="70">
        <v>36316</v>
      </c>
      <c r="B782" s="65" t="s">
        <v>1494</v>
      </c>
      <c r="C782" s="278" t="s">
        <v>1495</v>
      </c>
      <c r="D782" s="192">
        <v>595.55999999999995</v>
      </c>
      <c r="E782" s="192"/>
      <c r="F782" s="71">
        <f t="shared" si="169"/>
        <v>0</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1228374.54</v>
      </c>
      <c r="E826" s="192"/>
      <c r="F826" s="71">
        <f t="shared" si="169"/>
        <v>0</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708776.97</v>
      </c>
      <c r="E843" s="194">
        <v>750399.96</v>
      </c>
      <c r="F843" s="45">
        <f t="shared" si="169"/>
        <v>105.87250880908279</v>
      </c>
    </row>
    <row r="844" spans="1:6" ht="12.75" customHeight="1" x14ac:dyDescent="0.25">
      <c r="A844" s="63" t="s">
        <v>1617</v>
      </c>
      <c r="B844" s="64" t="s">
        <v>1618</v>
      </c>
      <c r="C844" s="247" t="s">
        <v>1617</v>
      </c>
      <c r="D844" s="194">
        <v>0</v>
      </c>
      <c r="E844" s="194">
        <v>19720</v>
      </c>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250750</v>
      </c>
      <c r="E846" s="194">
        <v>292596</v>
      </c>
      <c r="F846" s="45">
        <f t="shared" si="169"/>
        <v>116.68833499501497</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332060</v>
      </c>
      <c r="E848" s="194">
        <v>429630</v>
      </c>
      <c r="F848" s="45">
        <f t="shared" si="169"/>
        <v>129.38324399204964</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888543.38</v>
      </c>
      <c r="E850" s="194">
        <v>1856815.63</v>
      </c>
      <c r="F850" s="45">
        <f t="shared" si="169"/>
        <v>208.9729856520905</v>
      </c>
    </row>
    <row r="851" spans="1:6" ht="12.75" customHeight="1" x14ac:dyDescent="0.25">
      <c r="A851" s="63">
        <v>37221</v>
      </c>
      <c r="B851" s="64" t="s">
        <v>1631</v>
      </c>
      <c r="C851" s="247" t="s">
        <v>1632</v>
      </c>
      <c r="D851" s="194">
        <v>502005.29</v>
      </c>
      <c r="E851" s="194">
        <v>2212361.5299999998</v>
      </c>
      <c r="F851" s="45">
        <f t="shared" si="169"/>
        <v>440.70482404677449</v>
      </c>
    </row>
    <row r="852" spans="1:6" ht="12.75" customHeight="1" x14ac:dyDescent="0.25">
      <c r="A852" s="63" t="s">
        <v>1633</v>
      </c>
      <c r="B852" s="64" t="s">
        <v>1610</v>
      </c>
      <c r="C852" s="247" t="s">
        <v>1633</v>
      </c>
      <c r="D852" s="194">
        <v>97590</v>
      </c>
      <c r="E852" s="194">
        <v>79065</v>
      </c>
      <c r="F852" s="45">
        <f t="shared" si="169"/>
        <v>81.017522287119576</v>
      </c>
    </row>
    <row r="853" spans="1:6" ht="12.75" customHeight="1" x14ac:dyDescent="0.25">
      <c r="A853" s="63" t="s">
        <v>1634</v>
      </c>
      <c r="B853" s="64" t="s">
        <v>1635</v>
      </c>
      <c r="C853" s="247" t="s">
        <v>1634</v>
      </c>
      <c r="D853" s="194">
        <v>60855.69</v>
      </c>
      <c r="E853" s="194">
        <v>70866.679999999993</v>
      </c>
      <c r="F853" s="45">
        <f t="shared" si="169"/>
        <v>116.45037629184714</v>
      </c>
    </row>
    <row r="854" spans="1:6" ht="12.75" customHeight="1" x14ac:dyDescent="0.25">
      <c r="A854" s="63" t="s">
        <v>1636</v>
      </c>
      <c r="B854" s="64" t="s">
        <v>1637</v>
      </c>
      <c r="C854" s="247" t="s">
        <v>1636</v>
      </c>
      <c r="D854" s="194">
        <v>687477.31</v>
      </c>
      <c r="E854" s="194">
        <v>616814.4</v>
      </c>
      <c r="F854" s="45">
        <f t="shared" si="169"/>
        <v>89.721419314915281</v>
      </c>
    </row>
    <row r="855" spans="1:6" ht="12.75" customHeight="1" x14ac:dyDescent="0.25">
      <c r="A855" s="63" t="s">
        <v>1638</v>
      </c>
      <c r="B855" s="64" t="s">
        <v>1639</v>
      </c>
      <c r="C855" s="247" t="s">
        <v>1638</v>
      </c>
      <c r="D855" s="194">
        <v>1276381.45</v>
      </c>
      <c r="E855" s="194">
        <v>1203902.31</v>
      </c>
      <c r="F855" s="45">
        <f t="shared" si="169"/>
        <v>94.321514152371932</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3228164.69</v>
      </c>
      <c r="E857" s="194">
        <v>3204841.72</v>
      </c>
      <c r="F857" s="45">
        <f t="shared" si="169"/>
        <v>99.277516104669374</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126581.33</v>
      </c>
      <c r="E879" s="194"/>
      <c r="F879" s="45">
        <f t="shared" si="169"/>
        <v>0</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27656.57</v>
      </c>
      <c r="E883" s="194"/>
      <c r="F883" s="45">
        <f t="shared" si="169"/>
        <v>0</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127708.19</v>
      </c>
      <c r="E891" s="194">
        <v>124077.82</v>
      </c>
      <c r="F891" s="45">
        <f t="shared" si="169"/>
        <v>97.157292731186629</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60000</v>
      </c>
      <c r="E948" s="194"/>
      <c r="F948" s="45">
        <f t="shared" si="169"/>
        <v>0</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901327.14</v>
      </c>
      <c r="E979" s="192">
        <v>1109325.72</v>
      </c>
      <c r="F979" s="71">
        <f t="shared" si="169"/>
        <v>123.0769241010539</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2310070.2000000002</v>
      </c>
      <c r="E981" s="192">
        <v>2394349.2000000002</v>
      </c>
      <c r="F981" s="71">
        <f t="shared" si="169"/>
        <v>103.64833068709341</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98857.48</v>
      </c>
      <c r="E996" s="192">
        <v>98857.48</v>
      </c>
      <c r="F996" s="71">
        <f t="shared" si="169"/>
        <v>100</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233834.52</v>
      </c>
      <c r="E1000" s="192">
        <v>245747.3</v>
      </c>
      <c r="F1000" s="71">
        <f t="shared" si="169"/>
        <v>105.09453437413774</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Normal="100" workbookViewId="0">
      <selection activeCell="E266" sqref="E26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1207725062.6500001</v>
      </c>
      <c r="E6" s="180">
        <f t="shared" si="0"/>
        <v>1209398095.0700002</v>
      </c>
      <c r="F6" s="181">
        <f t="shared" ref="F6:F298" si="1">IF(D6&gt;0,IF(E6/D6&gt;=100,"&gt;&gt;100",E6/D6*100),"-")</f>
        <v>100.13852758974208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998917772.26000011</v>
      </c>
      <c r="E7" s="79">
        <f t="shared" si="2"/>
        <v>1006753029.4400001</v>
      </c>
      <c r="F7" s="71">
        <f t="shared" si="1"/>
        <v>100.78437458993979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679260788.56000006</v>
      </c>
      <c r="E8" s="79">
        <f>E9+E10-E11</f>
        <v>682052558.46000004</v>
      </c>
      <c r="F8" s="71">
        <f t="shared" si="1"/>
        <v>100.41100118643951</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675365993.29999995</v>
      </c>
      <c r="E9" s="192">
        <v>677197551.35000002</v>
      </c>
      <c r="F9" s="71">
        <f t="shared" si="1"/>
        <v>100.2711948881303</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16956877.190000001</v>
      </c>
      <c r="E10" s="192">
        <v>17858853.620000001</v>
      </c>
      <c r="F10" s="71">
        <f t="shared" si="1"/>
        <v>105.31923667249252</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13062081.93</v>
      </c>
      <c r="E11" s="192">
        <v>13003846.51</v>
      </c>
      <c r="F11" s="71">
        <f t="shared" si="1"/>
        <v>99.554164333740331</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258524209.35999998</v>
      </c>
      <c r="E12" s="79">
        <f t="shared" si="3"/>
        <v>273750714.67000002</v>
      </c>
      <c r="F12" s="71">
        <f t="shared" si="1"/>
        <v>105.88977927742033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252679977.78999996</v>
      </c>
      <c r="E13" s="79">
        <f t="shared" si="4"/>
        <v>265981374.64999998</v>
      </c>
      <c r="F13" s="71">
        <f t="shared" si="1"/>
        <v>105.26412776205586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61529107.280000001</v>
      </c>
      <c r="E14" s="192">
        <v>60776903.310000002</v>
      </c>
      <c r="F14" s="71">
        <f t="shared" si="1"/>
        <v>98.777482717932259</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269717292.62</v>
      </c>
      <c r="E15" s="192">
        <v>290442703.89999998</v>
      </c>
      <c r="F15" s="71">
        <f t="shared" si="1"/>
        <v>107.68412402433523</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108608293.23</v>
      </c>
      <c r="E16" s="192">
        <v>109047768.48</v>
      </c>
      <c r="F16" s="71">
        <f t="shared" si="1"/>
        <v>100.40464244205489</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68077683.159999996</v>
      </c>
      <c r="E17" s="192">
        <v>70420291.640000001</v>
      </c>
      <c r="F17" s="71">
        <f t="shared" si="1"/>
        <v>103.44108138124248</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255252398.5</v>
      </c>
      <c r="E18" s="192">
        <v>264706292.68000001</v>
      </c>
      <c r="F18" s="71">
        <f t="shared" si="1"/>
        <v>103.70374352427486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4024775.2100000009</v>
      </c>
      <c r="E19" s="79">
        <f t="shared" si="5"/>
        <v>5190932.549999997</v>
      </c>
      <c r="F19" s="71">
        <f t="shared" si="1"/>
        <v>128.97447134693508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3703265.69</v>
      </c>
      <c r="E20" s="192">
        <v>4256050.3099999996</v>
      </c>
      <c r="F20" s="71">
        <f t="shared" si="1"/>
        <v>114.92695005634337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2979134.8</v>
      </c>
      <c r="E21" s="192">
        <v>4231553.0199999996</v>
      </c>
      <c r="F21" s="71">
        <f t="shared" si="1"/>
        <v>142.03966265641955</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1377267.76</v>
      </c>
      <c r="E22" s="192">
        <v>1564352.68</v>
      </c>
      <c r="F22" s="71">
        <f t="shared" si="1"/>
        <v>113.58377255559951</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512425.37</v>
      </c>
      <c r="E23" s="192">
        <v>554158.93999999994</v>
      </c>
      <c r="F23" s="71">
        <f t="shared" si="1"/>
        <v>108.144321581892</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73690.91</v>
      </c>
      <c r="E24" s="192">
        <v>73690.91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3039939.53</v>
      </c>
      <c r="E25" s="192">
        <v>3028736.75</v>
      </c>
      <c r="F25" s="71">
        <f t="shared" si="1"/>
        <v>99.631480169607201</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13178118.890000001</v>
      </c>
      <c r="E26" s="192">
        <v>15626901.16</v>
      </c>
      <c r="F26" s="71">
        <f t="shared" si="1"/>
        <v>118.58218377327145</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20839067.739999998</v>
      </c>
      <c r="E28" s="192">
        <v>24144511.219999999</v>
      </c>
      <c r="F28" s="71">
        <f t="shared" si="1"/>
        <v>115.86176272969877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9929.6499999999942</v>
      </c>
      <c r="E29" s="79">
        <f t="shared" si="6"/>
        <v>101336.1</v>
      </c>
      <c r="F29" s="71">
        <f t="shared" si="1"/>
        <v>1020.5405024346283</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220970.77</v>
      </c>
      <c r="E30" s="192">
        <v>279193.68</v>
      </c>
      <c r="F30" s="71">
        <f t="shared" si="1"/>
        <v>126.34869308732553</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211041.12</v>
      </c>
      <c r="E34" s="192">
        <v>177857.58</v>
      </c>
      <c r="F34" s="71">
        <f t="shared" si="1"/>
        <v>84.276268056196812</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1154407.44</v>
      </c>
      <c r="E35" s="79">
        <f t="shared" si="7"/>
        <v>1821748.45</v>
      </c>
      <c r="F35" s="71">
        <f t="shared" si="1"/>
        <v>157.80810023192504</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641558.73</v>
      </c>
      <c r="E37" s="192">
        <v>641558.73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14599.51</v>
      </c>
      <c r="E38" s="192">
        <v>14599.51</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498249.2</v>
      </c>
      <c r="E39" s="192">
        <v>1165590.21</v>
      </c>
      <c r="F39" s="71">
        <f t="shared" si="1"/>
        <v>233.93719648721964</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3517815.25</v>
      </c>
      <c r="E42" s="192">
        <v>3517815.25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10328.969999999999</v>
      </c>
      <c r="E43" s="192">
        <v>10328.969999999999</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3528144.22</v>
      </c>
      <c r="E44" s="192">
        <v>3528144.22</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655119.27</v>
      </c>
      <c r="E45" s="79">
        <f t="shared" si="9"/>
        <v>655322.91999999993</v>
      </c>
      <c r="F45" s="71">
        <f t="shared" si="1"/>
        <v>100.03108594256432</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2423075.44</v>
      </c>
      <c r="E47" s="192">
        <v>2423540.4900000002</v>
      </c>
      <c r="F47" s="71">
        <f t="shared" si="1"/>
        <v>100.01919255142961</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10575.11</v>
      </c>
      <c r="E48" s="192">
        <v>10575.11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655119.25</v>
      </c>
      <c r="E49" s="192">
        <v>655119.25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2433650.5299999998</v>
      </c>
      <c r="E50" s="192">
        <v>2433911.9300000002</v>
      </c>
      <c r="F50" s="71">
        <f t="shared" si="1"/>
        <v>100.01074106560404</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392896.34</v>
      </c>
      <c r="E54" s="192">
        <v>447584.93</v>
      </c>
      <c r="F54" s="71">
        <f t="shared" si="1"/>
        <v>113.91934320385879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392896.34</v>
      </c>
      <c r="E55" s="192">
        <v>447584.93</v>
      </c>
      <c r="F55" s="71">
        <f t="shared" si="1"/>
        <v>113.91934320385879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61132774.339999996</v>
      </c>
      <c r="E56" s="79">
        <f t="shared" si="11"/>
        <v>50949756.310000002</v>
      </c>
      <c r="F56" s="71">
        <f t="shared" si="1"/>
        <v>83.342784390308438</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54777524.899999999</v>
      </c>
      <c r="E57" s="192">
        <v>45727111.890000001</v>
      </c>
      <c r="F57" s="71">
        <f t="shared" si="1"/>
        <v>83.477871578677338</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3030526.12</v>
      </c>
      <c r="E58" s="192">
        <v>1641502.89</v>
      </c>
      <c r="F58" s="71">
        <f t="shared" si="1"/>
        <v>54.165607719625918</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3324723.32</v>
      </c>
      <c r="E61" s="192">
        <v>3581141.53</v>
      </c>
      <c r="F61" s="71">
        <f t="shared" si="1"/>
        <v>107.71246763475042</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208807290.38999996</v>
      </c>
      <c r="E69" s="79">
        <f>E70+E82+E88+E119+E135+E147+E165+E171</f>
        <v>202645065.63000003</v>
      </c>
      <c r="F69" s="71">
        <f t="shared" si="1"/>
        <v>97.048845972527857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47898098.019999996</v>
      </c>
      <c r="E70" s="79">
        <f t="shared" si="12"/>
        <v>43526392.420000002</v>
      </c>
      <c r="F70" s="71">
        <f t="shared" si="1"/>
        <v>90.87290355835303</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44622018.219999999</v>
      </c>
      <c r="E71" s="79">
        <f t="shared" si="13"/>
        <v>40105086.670000002</v>
      </c>
      <c r="F71" s="71">
        <f t="shared" si="1"/>
        <v>89.877348156396337</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44615647.549999997</v>
      </c>
      <c r="E73" s="192">
        <v>40090457.859999999</v>
      </c>
      <c r="F73" s="71">
        <f t="shared" si="1"/>
        <v>89.857393227502314</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6370.67</v>
      </c>
      <c r="E75" s="192">
        <v>14628.81</v>
      </c>
      <c r="F75" s="71">
        <f t="shared" si="1"/>
        <v>229.627496009054</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3276079.8</v>
      </c>
      <c r="E76" s="79">
        <f>SUM(E77:E79)</f>
        <v>3421305.75</v>
      </c>
      <c r="F76" s="71">
        <f t="shared" si="1"/>
        <v>104.43291857542664</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2605019.06</v>
      </c>
      <c r="E77" s="192">
        <v>2683945.0099999998</v>
      </c>
      <c r="F77" s="71">
        <f t="shared" ref="F77:F79" si="14">IF(D77&gt;0,IF(E77/D77&gt;=100,"&gt;&gt;100",E77/D77*100),"-")</f>
        <v>103.02976478030068</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671060.74</v>
      </c>
      <c r="E78" s="192">
        <v>737360.74</v>
      </c>
      <c r="F78" s="71">
        <f t="shared" si="14"/>
        <v>109.87988062004641</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662816.05000000005</v>
      </c>
      <c r="E82" s="79">
        <f>SUM(E83:E85)-E86+E87</f>
        <v>455269.91000000003</v>
      </c>
      <c r="F82" s="71">
        <f t="shared" si="1"/>
        <v>68.687218723807305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215.6</v>
      </c>
      <c r="E84" s="192">
        <v>1209.47</v>
      </c>
      <c r="F84" s="71">
        <f t="shared" si="1"/>
        <v>560.97866419294996</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1346.94</v>
      </c>
      <c r="E85" s="192">
        <v>971.55</v>
      </c>
      <c r="F85" s="71">
        <f t="shared" si="1"/>
        <v>72.130161699852991</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661253.51</v>
      </c>
      <c r="E87" s="192">
        <v>453088.89</v>
      </c>
      <c r="F87" s="71">
        <f t="shared" si="1"/>
        <v>68.519695267855738</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1262136.73</v>
      </c>
      <c r="E88" s="79">
        <f t="shared" si="15"/>
        <v>1170608.8799999999</v>
      </c>
      <c r="F88" s="71">
        <f t="shared" si="1"/>
        <v>92.748182679066787</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1862909.95</v>
      </c>
      <c r="E89" s="79">
        <f t="shared" si="16"/>
        <v>1771382.0999999999</v>
      </c>
      <c r="F89" s="71">
        <f t="shared" si="1"/>
        <v>95.086834444144756</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413264.37</v>
      </c>
      <c r="E94" s="192">
        <v>413264.37</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187508.85</v>
      </c>
      <c r="E98" s="192">
        <v>187508.85</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1262136.73</v>
      </c>
      <c r="E102" s="192">
        <v>1170608.8799999999</v>
      </c>
      <c r="F102" s="71">
        <f t="shared" si="1"/>
        <v>92.748182679066787</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600773.22</v>
      </c>
      <c r="E118" s="192">
        <v>600773.22</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6671.44</v>
      </c>
      <c r="E119" s="79">
        <f t="shared" si="18"/>
        <v>6671.44</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6671.44</v>
      </c>
      <c r="E120" s="79">
        <f t="shared" si="19"/>
        <v>6671.44</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6671.44</v>
      </c>
      <c r="E126" s="192">
        <v>6671.44</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145993897.38999999</v>
      </c>
      <c r="E135" s="79">
        <f t="shared" si="21"/>
        <v>145994815.24000001</v>
      </c>
      <c r="F135" s="71">
        <f t="shared" si="1"/>
        <v>100.00062869066201</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145993897.38999999</v>
      </c>
      <c r="E136" s="79">
        <f t="shared" si="22"/>
        <v>145994815.24000001</v>
      </c>
      <c r="F136" s="71">
        <f t="shared" si="1"/>
        <v>100.00062869066201</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1339.73</v>
      </c>
      <c r="E137" s="192">
        <v>2156.2600000000002</v>
      </c>
      <c r="F137" s="71">
        <f t="shared" si="1"/>
        <v>160.94735506408009</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139840419.24000001</v>
      </c>
      <c r="E140" s="192">
        <v>139840430.86000001</v>
      </c>
      <c r="F140" s="71">
        <f t="shared" si="1"/>
        <v>100.00000830947167</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6152138.4199999999</v>
      </c>
      <c r="E142" s="192">
        <v>6152228.1200000001</v>
      </c>
      <c r="F142" s="71">
        <f t="shared" si="1"/>
        <v>100.00145802961306</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10414136.889999999</v>
      </c>
      <c r="E147" s="79">
        <f t="shared" si="24"/>
        <v>9615322.8999999985</v>
      </c>
      <c r="F147" s="71">
        <f t="shared" si="1"/>
        <v>92.329522854966044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2226268.5</v>
      </c>
      <c r="E148" s="192">
        <v>2443300</v>
      </c>
      <c r="F148" s="71">
        <f t="shared" si="1"/>
        <v>109.74866688362164</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408369.15</v>
      </c>
      <c r="E150" s="79">
        <f t="shared" si="25"/>
        <v>567571.74</v>
      </c>
      <c r="F150" s="71">
        <f t="shared" si="1"/>
        <v>138.98496984897119</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408369.15</v>
      </c>
      <c r="E158" s="192">
        <v>567571.74</v>
      </c>
      <c r="F158" s="71">
        <f t="shared" si="1"/>
        <v>138.98496984897119</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9428105.5800000001</v>
      </c>
      <c r="E159" s="192">
        <v>9199353.8399999999</v>
      </c>
      <c r="F159" s="71">
        <f t="shared" si="1"/>
        <v>97.573725303996866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7602205.4500000002</v>
      </c>
      <c r="E160" s="192">
        <v>7932633.4199999999</v>
      </c>
      <c r="F160" s="71">
        <f t="shared" si="1"/>
        <v>104.34647514031603</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5042754.2</v>
      </c>
      <c r="E163" s="192">
        <v>5415285.2599999998</v>
      </c>
      <c r="F163" s="71">
        <f t="shared" si="1"/>
        <v>107.38745227756688</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14293565.99</v>
      </c>
      <c r="E164" s="192">
        <v>15942821.359999999</v>
      </c>
      <c r="F164" s="71">
        <f t="shared" si="1"/>
        <v>111.53844583747572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1758866.1600000001</v>
      </c>
      <c r="E165" s="79">
        <f t="shared" si="26"/>
        <v>1222495.28</v>
      </c>
      <c r="F165" s="71">
        <f t="shared" si="1"/>
        <v>69.504735937383657</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1587927.32</v>
      </c>
      <c r="E166" s="192">
        <v>1193192.26</v>
      </c>
      <c r="F166" s="71">
        <f t="shared" si="1"/>
        <v>75.141490732711873</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534430.15</v>
      </c>
      <c r="E167" s="192">
        <v>359667.04</v>
      </c>
      <c r="F167" s="71">
        <f t="shared" si="1"/>
        <v>67.299167159637236</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363491.31</v>
      </c>
      <c r="E170" s="192">
        <v>330364.02</v>
      </c>
      <c r="F170" s="71">
        <f t="shared" si="1"/>
        <v>90.886359841724968</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810667.71</v>
      </c>
      <c r="E171" s="79">
        <f t="shared" si="27"/>
        <v>653489.56000000006</v>
      </c>
      <c r="F171" s="71">
        <f t="shared" si="1"/>
        <v>80.611272897498296</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810667.71</v>
      </c>
      <c r="E172" s="192">
        <v>653489.56000000006</v>
      </c>
      <c r="F172" s="71">
        <f t="shared" si="1"/>
        <v>80.611272897498296</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1207725062.6500001</v>
      </c>
      <c r="E176" s="79">
        <f>E177+E251</f>
        <v>1209398095.0700002</v>
      </c>
      <c r="F176" s="71">
        <f t="shared" si="1"/>
        <v>100.13852758974208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57468386.670000002</v>
      </c>
      <c r="E177" s="79">
        <f>E178+E197+E203+E219+E247+E248</f>
        <v>54817616.990000002</v>
      </c>
      <c r="F177" s="71">
        <f t="shared" si="1"/>
        <v>95.387429796452295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10049947.01</v>
      </c>
      <c r="E178" s="79">
        <f>SUM(E179:E181)+E185+E186+SUM(E194:E196)</f>
        <v>9645021.0200000014</v>
      </c>
      <c r="F178" s="71">
        <f t="shared" si="1"/>
        <v>95.970864427473245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1365132.58</v>
      </c>
      <c r="E179" s="192">
        <v>1498617.79</v>
      </c>
      <c r="F179" s="71">
        <f t="shared" si="1"/>
        <v>109.77818652602957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6097062.6399999997</v>
      </c>
      <c r="E180" s="192">
        <v>5576205.5899999999</v>
      </c>
      <c r="F180" s="71">
        <f t="shared" si="1"/>
        <v>91.457246206018965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866534.61</v>
      </c>
      <c r="E181" s="79">
        <f t="shared" si="28"/>
        <v>841462.75</v>
      </c>
      <c r="F181" s="71">
        <f t="shared" si="1"/>
        <v>97.10665220861749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625656.28</v>
      </c>
      <c r="E183" s="192">
        <v>567884.18000000005</v>
      </c>
      <c r="F183" s="71">
        <f t="shared" si="1"/>
        <v>90.766159975250318</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240878.33</v>
      </c>
      <c r="E184" s="192">
        <v>273578.57</v>
      </c>
      <c r="F184" s="71">
        <f t="shared" si="1"/>
        <v>113.57541792987358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25404.78</v>
      </c>
      <c r="E185" s="192">
        <v>569717.09</v>
      </c>
      <c r="F185" s="71">
        <f t="shared" si="1"/>
        <v>2242.5586444755672</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381950.85</v>
      </c>
      <c r="E194" s="192">
        <v>361025.99</v>
      </c>
      <c r="F194" s="71">
        <f t="shared" si="1"/>
        <v>94.521583078032165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121347.76</v>
      </c>
      <c r="E195" s="192">
        <v>110068.3</v>
      </c>
      <c r="F195" s="71">
        <f t="shared" si="1"/>
        <v>90.704846962152416</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1192513.79</v>
      </c>
      <c r="E196" s="192">
        <v>687923.51</v>
      </c>
      <c r="F196" s="71">
        <f t="shared" si="1"/>
        <v>57.686838992444692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1994152.6</v>
      </c>
      <c r="E197" s="79">
        <f>SUM(E198:E202)</f>
        <v>1883521.1600000001</v>
      </c>
      <c r="F197" s="71">
        <f t="shared" si="1"/>
        <v>94.452207920296573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58478.51</v>
      </c>
      <c r="E198" s="192">
        <v>4282.8999999999996</v>
      </c>
      <c r="F198" s="71">
        <f t="shared" si="1"/>
        <v>7.3238870142211212</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1290362.18</v>
      </c>
      <c r="E199" s="192">
        <v>895743.35</v>
      </c>
      <c r="F199" s="71">
        <f t="shared" ref="F199:F202" si="30">IF(D199&gt;0,IF(E199/D199&gt;=100,"&gt;&gt;100",E199/D199*100),"-")</f>
        <v>69.417979221926672</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645311.91</v>
      </c>
      <c r="E202" s="192">
        <v>983494.91</v>
      </c>
      <c r="F202" s="71">
        <f t="shared" si="30"/>
        <v>152.40613023863142</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36454440.370000005</v>
      </c>
      <c r="E219" s="79">
        <f t="shared" si="34"/>
        <v>32606160.670000002</v>
      </c>
      <c r="F219" s="71">
        <f t="shared" si="1"/>
        <v>89.443591340475152</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36454440.370000005</v>
      </c>
      <c r="E220" s="79">
        <f t="shared" si="35"/>
        <v>32606160.670000002</v>
      </c>
      <c r="F220" s="71">
        <f t="shared" si="1"/>
        <v>89.443591340475152</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8458631.1500000004</v>
      </c>
      <c r="E224" s="192">
        <v>7349305.4299999997</v>
      </c>
      <c r="F224" s="71">
        <f t="shared" si="1"/>
        <v>86.885280841215064</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25821399.800000001</v>
      </c>
      <c r="E225" s="192">
        <v>23427050.600000001</v>
      </c>
      <c r="F225" s="71">
        <f t="shared" si="1"/>
        <v>90.727268008142616</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1186365.77</v>
      </c>
      <c r="E230" s="192">
        <v>1087508.29</v>
      </c>
      <c r="F230" s="71">
        <f t="shared" si="1"/>
        <v>91.667200580138115</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988043.65</v>
      </c>
      <c r="E232" s="192">
        <v>742296.35</v>
      </c>
      <c r="F232" s="71">
        <f t="shared" si="1"/>
        <v>75.127890351807835</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8905454.75</v>
      </c>
      <c r="E247" s="192">
        <v>10525637.869999999</v>
      </c>
      <c r="F247" s="71">
        <f>IF(D247&gt;0,IF(E247/D247&gt;=100,"&gt;&gt;100",E247/D247*100),"-")</f>
        <v>118.19315425750716</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64391.94</v>
      </c>
      <c r="E248" s="79">
        <f t="shared" si="37"/>
        <v>157276.27000000002</v>
      </c>
      <c r="F248" s="71">
        <f t="shared" si="1"/>
        <v>244.24837953321489</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88826.92</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64391.94</v>
      </c>
      <c r="E250" s="192">
        <v>68449.350000000006</v>
      </c>
      <c r="F250" s="71">
        <f t="shared" si="1"/>
        <v>106.30111470472858</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1150256675.98</v>
      </c>
      <c r="E251" s="79">
        <f>+E252+E255-E264+E274+E291</f>
        <v>1154580478.0800002</v>
      </c>
      <c r="F251" s="71">
        <f t="shared" si="1"/>
        <v>100.37589889198568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1110392123.8800001</v>
      </c>
      <c r="E252" s="79">
        <f>E253-E254</f>
        <v>1121985050.76</v>
      </c>
      <c r="F252" s="71">
        <f t="shared" si="1"/>
        <v>101.04403900484193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1146846564.25</v>
      </c>
      <c r="E253" s="192">
        <f>1157755410.71-3164199.28</f>
        <v>1154591211.4300001</v>
      </c>
      <c r="F253" s="71">
        <f t="shared" si="1"/>
        <v>100.67529933135081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36454440.369999997</v>
      </c>
      <c r="E254" s="192">
        <v>32606160.670000002</v>
      </c>
      <c r="F254" s="71">
        <f t="shared" si="1"/>
        <v>89.443591340475166</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28571369.789999999</v>
      </c>
      <c r="E255" s="79">
        <f>E256-E260</f>
        <v>22548645.91</v>
      </c>
      <c r="F255" s="71">
        <f t="shared" si="1"/>
        <v>78.92042305193236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35681523.32</v>
      </c>
      <c r="E256" s="79">
        <f>SUM(E257:E259)</f>
        <v>31628710.120000001</v>
      </c>
      <c r="F256" s="71">
        <f t="shared" si="1"/>
        <v>88.641703540363309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35681523.32</v>
      </c>
      <c r="E257" s="192">
        <v>31628710.120000001</v>
      </c>
      <c r="F257" s="71">
        <f t="shared" si="1"/>
        <v>88.641703540363309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7110153.5299999993</v>
      </c>
      <c r="E260" s="79">
        <f>SUM(E261:E263)</f>
        <v>9080064.2100000009</v>
      </c>
      <c r="F260" s="71">
        <f t="shared" si="1"/>
        <v>127.70559976923595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4027815.48</v>
      </c>
      <c r="E262" s="192">
        <v>5407845.5099999998</v>
      </c>
      <c r="F262" s="71">
        <f t="shared" si="1"/>
        <v>134.26249382208542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3082338.05</v>
      </c>
      <c r="E263" s="192">
        <v>3672218.7</v>
      </c>
      <c r="F263" s="71">
        <f t="shared" si="1"/>
        <v>119.13744178708758</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9784885.4400000013</v>
      </c>
      <c r="E274" s="79">
        <f>SUM(E275:E277)+SUM(E286:E290)</f>
        <v>9044796.2199999988</v>
      </c>
      <c r="F274" s="71">
        <f t="shared" si="1"/>
        <v>92.436403833870514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903866.3</v>
      </c>
      <c r="E275" s="192">
        <v>1359604.15</v>
      </c>
      <c r="F275" s="71">
        <f t="shared" ref="F275:F290" si="39">IF(D275&gt;0,IF(E275/D275&gt;=100,"&gt;&gt;100",E275/D275*100),"-")</f>
        <v>150.42093614951679</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408369.15</v>
      </c>
      <c r="E277" s="79">
        <f>SUM(E278:E285)</f>
        <v>567571.74</v>
      </c>
      <c r="F277" s="71">
        <f t="shared" si="39"/>
        <v>138.98496984897119</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408369.15</v>
      </c>
      <c r="E285" s="192">
        <v>567571.74</v>
      </c>
      <c r="F285" s="71">
        <f t="shared" si="39"/>
        <v>138.98496984897119</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2928042.31</v>
      </c>
      <c r="E286" s="192">
        <v>2324352.36</v>
      </c>
      <c r="F286" s="71">
        <f t="shared" si="39"/>
        <v>79.382471764897417</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2887371.35</v>
      </c>
      <c r="E287" s="192">
        <v>2216028.7599999998</v>
      </c>
      <c r="F287" s="71">
        <f t="shared" si="39"/>
        <v>76.749004245678336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2657236.33</v>
      </c>
      <c r="E290" s="192">
        <v>2577239.21</v>
      </c>
      <c r="F290" s="71">
        <f t="shared" si="39"/>
        <v>96.989461603514954</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1508296.8699999999</v>
      </c>
      <c r="E291" s="79">
        <f>SUM(E292:E295)</f>
        <v>1001985.19</v>
      </c>
      <c r="F291" s="71">
        <f t="shared" si="1"/>
        <v>66.43156330358228</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1234597.9099999999</v>
      </c>
      <c r="E292" s="192">
        <v>869956.08</v>
      </c>
      <c r="F292" s="71">
        <f t="shared" si="1"/>
        <v>70.464729686769033</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273698.96000000002</v>
      </c>
      <c r="E293" s="192">
        <v>132029.10999999999</v>
      </c>
      <c r="F293" s="71">
        <f t="shared" ref="F293:F295" si="40">IF(D293&gt;0,IF(E293/D293&gt;=100,"&gt;&gt;100",E293/D293*100),"-")</f>
        <v>48.238805876354071</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251092652.19999999</v>
      </c>
      <c r="E297" s="79">
        <f t="shared" si="42"/>
        <v>292606164.07999998</v>
      </c>
      <c r="F297" s="71">
        <f t="shared" si="1"/>
        <v>116.53314484365464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251092652.19999999</v>
      </c>
      <c r="E298" s="193">
        <v>292606164.07999998</v>
      </c>
      <c r="F298" s="75">
        <f t="shared" si="1"/>
        <v>116.53314484365464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600773.22</v>
      </c>
      <c r="E300" s="192">
        <v>600773.22</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1262136.73</v>
      </c>
      <c r="E301" s="192">
        <v>1170608.8799999999</v>
      </c>
      <c r="F301" s="71">
        <f t="shared" si="43"/>
        <v>92.748182679066787</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f>20874418.99</f>
        <v>20874418.989999998</v>
      </c>
      <c r="E302" s="192">
        <f>21306850.13</f>
        <v>21306850.129999999</v>
      </c>
      <c r="F302" s="71">
        <f t="shared" si="43"/>
        <v>102.07158407717675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f>3833283.89</f>
        <v>3833283.89</v>
      </c>
      <c r="E303" s="192">
        <f>4251294.13</f>
        <v>4251294.13</v>
      </c>
      <c r="F303" s="71">
        <f t="shared" si="43"/>
        <v>110.9047556089043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471170.11</v>
      </c>
      <c r="E304" s="192">
        <v>1339264.3500000001</v>
      </c>
      <c r="F304" s="71">
        <f t="shared" si="43"/>
        <v>284.24221349694704</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408886.89</v>
      </c>
      <c r="E305" s="192">
        <v>335442.02</v>
      </c>
      <c r="F305" s="71">
        <f t="shared" si="43"/>
        <v>82.037851592649503</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1713470.58</v>
      </c>
      <c r="E306" s="192">
        <v>1217417.28</v>
      </c>
      <c r="F306" s="71">
        <f t="shared" si="43"/>
        <v>71.049791820761811</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6794.11</v>
      </c>
      <c r="E308" s="192">
        <v>19081.84</v>
      </c>
      <c r="F308" s="71">
        <f t="shared" si="43"/>
        <v>280.8585672001189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160433.19</v>
      </c>
      <c r="E309" s="192">
        <v>87879.3</v>
      </c>
      <c r="F309" s="71">
        <f t="shared" si="43"/>
        <v>54.776259201727527</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269033.99</v>
      </c>
      <c r="E311" s="192">
        <v>266763.02</v>
      </c>
      <c r="F311" s="71">
        <f t="shared" si="43"/>
        <v>99.155879894581361</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162565.69</v>
      </c>
      <c r="E313" s="192">
        <v>3649.45</v>
      </c>
      <c r="F313" s="71">
        <f t="shared" si="43"/>
        <v>2.2449078892354222</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62426.53</v>
      </c>
      <c r="E314" s="192">
        <v>75715.28</v>
      </c>
      <c r="F314" s="71">
        <f t="shared" si="43"/>
        <v>121.28702332165506</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696836.14</v>
      </c>
      <c r="E336" s="192">
        <v>756631.24</v>
      </c>
      <c r="F336" s="71">
        <f t="shared" si="43"/>
        <v>108.58094128126017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9353110.8699999992</v>
      </c>
      <c r="E337" s="192">
        <v>8888389.7799999993</v>
      </c>
      <c r="F337" s="71">
        <f t="shared" si="43"/>
        <v>95.031374090832315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6401</v>
      </c>
      <c r="E338" s="192">
        <v>120819.19</v>
      </c>
      <c r="F338" s="71">
        <f t="shared" si="43"/>
        <v>1887.5049211060773</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1987751.6</v>
      </c>
      <c r="E339" s="192">
        <v>1762701.97</v>
      </c>
      <c r="F339" s="71">
        <f t="shared" si="43"/>
        <v>88.678181418644058</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36454440.369999997</v>
      </c>
      <c r="E343" s="192">
        <v>32606160.670000002</v>
      </c>
      <c r="F343" s="71">
        <f t="shared" si="43"/>
        <v>89.443591340475166</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543782.27</v>
      </c>
      <c r="E344" s="192">
        <v>153020.57999999999</v>
      </c>
      <c r="F344" s="71">
        <f t="shared" si="43"/>
        <v>28.140045831211079</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11155.14</v>
      </c>
      <c r="E365" s="192">
        <v>7906.9</v>
      </c>
      <c r="F365" s="71">
        <f t="shared" si="43"/>
        <v>70.88122605363985</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2563674.56</v>
      </c>
      <c r="E367" s="192">
        <v>2642532.13</v>
      </c>
      <c r="F367" s="71">
        <f t="shared" si="44"/>
        <v>103.07595867394339</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3492616.67</v>
      </c>
      <c r="E368" s="192">
        <v>3652318.67</v>
      </c>
      <c r="F368" s="71">
        <f t="shared" si="44"/>
        <v>104.57256020598447</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2838008.38</v>
      </c>
      <c r="E369" s="192">
        <v>4102645.07</v>
      </c>
      <c r="F369" s="71">
        <f t="shared" si="44"/>
        <v>144.56071021185639</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73715.100000000006</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46520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46734.87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5373523.6900000004</v>
      </c>
      <c r="E387" s="192">
        <v>4347083.07</v>
      </c>
      <c r="F387" s="71">
        <f t="shared" si="44"/>
        <v>80.898183776314568</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v>2228544.79</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18371596.620000001</v>
      </c>
      <c r="E389" s="192">
        <v>15731315.550000001</v>
      </c>
      <c r="F389" s="71">
        <f t="shared" si="44"/>
        <v>85.628461561551532</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146240938.94</v>
      </c>
      <c r="E391" s="288">
        <v>147224264.25</v>
      </c>
      <c r="F391" s="263">
        <f t="shared" si="44"/>
        <v>100.67240084556859</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5988482.1100000003</v>
      </c>
      <c r="E392" s="288">
        <v>5543560.6200000001</v>
      </c>
      <c r="F392" s="263">
        <f t="shared" si="44"/>
        <v>92.570379574866919</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5460164.2000000002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75118110.840000004</v>
      </c>
      <c r="E397" s="284">
        <v>112071231.59999999</v>
      </c>
      <c r="F397" s="289">
        <f t="shared" si="44"/>
        <v>149.193357429754</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7" sqref="E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23289380.040000003</v>
      </c>
      <c r="E5" s="58">
        <f t="shared" si="0"/>
        <v>28283817.869999997</v>
      </c>
      <c r="F5" s="59">
        <f t="shared" ref="F5:F141" si="1">IF(D5&gt;0,IF(E5/D5&gt;=100,"&gt;&gt;100",E5/D5*100),"-")</f>
        <v>121.44513001815396</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1388263.87</v>
      </c>
      <c r="E6" s="60">
        <f t="shared" si="2"/>
        <v>1820305.99</v>
      </c>
      <c r="F6" s="45">
        <f t="shared" si="1"/>
        <v>131.12103753013466</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1356739.31</v>
      </c>
      <c r="E7" s="194">
        <f>1725125.38+66683.03</f>
        <v>1791808.41</v>
      </c>
      <c r="F7" s="45">
        <f t="shared" si="1"/>
        <v>132.06725837404974</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31524.560000000001</v>
      </c>
      <c r="E8" s="194">
        <v>28497.58</v>
      </c>
      <c r="F8" s="45">
        <f t="shared" si="1"/>
        <v>90.398026173878392</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21625821.490000002</v>
      </c>
      <c r="E13" s="60">
        <f t="shared" si="4"/>
        <v>25736234.640000001</v>
      </c>
      <c r="F13" s="45">
        <f t="shared" si="1"/>
        <v>119.00696883075955</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15315456.24</v>
      </c>
      <c r="E14" s="194">
        <v>18838070.789999999</v>
      </c>
      <c r="F14" s="45">
        <f t="shared" si="1"/>
        <v>123.0003892459948</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6310365.25</v>
      </c>
      <c r="E16" s="194">
        <f>6765553.18+132610.67</f>
        <v>6898163.8499999996</v>
      </c>
      <c r="F16" s="45">
        <f t="shared" si="1"/>
        <v>109.31481105630137</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275294.68</v>
      </c>
      <c r="E20" s="194">
        <v>727277.24</v>
      </c>
      <c r="F20" s="45">
        <f t="shared" si="1"/>
        <v>264.18136376627405</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828289.64</v>
      </c>
      <c r="E28" s="60">
        <f t="shared" si="6"/>
        <v>1058056</v>
      </c>
      <c r="F28" s="45">
        <f t="shared" si="1"/>
        <v>127.7398567969533</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820755.78</v>
      </c>
      <c r="E30" s="194">
        <v>935781.29</v>
      </c>
      <c r="F30" s="45">
        <f t="shared" si="1"/>
        <v>114.01458421651323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7533.86</v>
      </c>
      <c r="E34" s="194">
        <v>122274.71</v>
      </c>
      <c r="F34" s="45">
        <f t="shared" si="1"/>
        <v>1623.0021529468295</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15135836.23</v>
      </c>
      <c r="E35" s="60">
        <f t="shared" si="7"/>
        <v>18010265.899999999</v>
      </c>
      <c r="F35" s="45">
        <f t="shared" si="1"/>
        <v>118.99088776015383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2671159.92</v>
      </c>
      <c r="E36" s="60">
        <f t="shared" si="8"/>
        <v>1873726.97</v>
      </c>
      <c r="F36" s="45">
        <f t="shared" si="1"/>
        <v>70.146566514819526</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2671159.92</v>
      </c>
      <c r="E37" s="194">
        <v>1873726.97</v>
      </c>
      <c r="F37" s="45">
        <f t="shared" si="1"/>
        <v>70.146566514819526</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11544285.74</v>
      </c>
      <c r="E54" s="60">
        <f t="shared" si="12"/>
        <v>15173111.510000002</v>
      </c>
      <c r="F54" s="45">
        <f t="shared" si="1"/>
        <v>131.43395660613649</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11517740.779999999</v>
      </c>
      <c r="E55" s="194">
        <v>15148778.630000001</v>
      </c>
      <c r="F55" s="45">
        <f t="shared" si="1"/>
        <v>131.52560835806554</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26544.959999999999</v>
      </c>
      <c r="E57" s="194">
        <v>24332.880000000001</v>
      </c>
      <c r="F57" s="45">
        <f t="shared" si="1"/>
        <v>91.666666666666671</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201976.8</v>
      </c>
      <c r="E61" s="60">
        <f t="shared" si="13"/>
        <v>217158.54</v>
      </c>
      <c r="F61" s="45">
        <f t="shared" si="1"/>
        <v>107.51657616122247</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201976.8</v>
      </c>
      <c r="E64" s="194">
        <v>217158.54</v>
      </c>
      <c r="F64" s="45">
        <f t="shared" si="1"/>
        <v>107.51657616122247</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718413.77</v>
      </c>
      <c r="E74" s="194">
        <v>746268.88</v>
      </c>
      <c r="F74" s="45">
        <f t="shared" si="1"/>
        <v>103.87730736285859</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5463854.6900000004</v>
      </c>
      <c r="E75" s="60">
        <f t="shared" si="15"/>
        <v>6230965.4400000004</v>
      </c>
      <c r="F75" s="45">
        <f t="shared" si="1"/>
        <v>114.03973556258687</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4881110.4800000004</v>
      </c>
      <c r="E76" s="194">
        <v>5570479.3200000003</v>
      </c>
      <c r="F76" s="45">
        <f t="shared" si="1"/>
        <v>114.12319681811422</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415783.12</v>
      </c>
      <c r="E78" s="194">
        <v>415156.23</v>
      </c>
      <c r="F78" s="45">
        <f t="shared" si="1"/>
        <v>99.849226683372805</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166961.09</v>
      </c>
      <c r="E79" s="194">
        <v>245329.89</v>
      </c>
      <c r="F79" s="45">
        <f t="shared" si="1"/>
        <v>146.93836150686369</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13295713.07</v>
      </c>
      <c r="E82" s="60">
        <f t="shared" si="16"/>
        <v>13703348.77</v>
      </c>
      <c r="F82" s="45">
        <f t="shared" si="1"/>
        <v>103.0659182990326</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853927.6</v>
      </c>
      <c r="E83" s="194">
        <v>1162287.42</v>
      </c>
      <c r="F83" s="45">
        <f t="shared" si="1"/>
        <v>136.11076864127591</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8663000.6500000004</v>
      </c>
      <c r="E84" s="194">
        <v>9956116.7899999991</v>
      </c>
      <c r="F84" s="45">
        <f t="shared" si="1"/>
        <v>114.92688494719204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3778784.82</v>
      </c>
      <c r="E86" s="194">
        <v>2584944.56</v>
      </c>
      <c r="F86" s="45">
        <f t="shared" si="1"/>
        <v>68.406767866713309</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216019.38</v>
      </c>
      <c r="E89" s="60">
        <f t="shared" si="17"/>
        <v>352349.1</v>
      </c>
      <c r="F89" s="45">
        <f t="shared" si="1"/>
        <v>163.10994874626525</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10535.51</v>
      </c>
      <c r="E94" s="60">
        <f t="shared" si="19"/>
        <v>15561.6</v>
      </c>
      <c r="F94" s="45">
        <f t="shared" si="1"/>
        <v>147.70618603181052</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10535.51</v>
      </c>
      <c r="E95" s="194">
        <v>15561.6</v>
      </c>
      <c r="F95" s="45">
        <f t="shared" si="1"/>
        <v>147.70618603181052</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68027.399999999994</v>
      </c>
      <c r="E104" s="194">
        <v>115799.91</v>
      </c>
      <c r="F104" s="45">
        <f t="shared" si="1"/>
        <v>170.22539447340338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137456.47</v>
      </c>
      <c r="E106" s="194">
        <v>220987.59</v>
      </c>
      <c r="F106" s="45">
        <f t="shared" si="1"/>
        <v>160.76914386059821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20362105.449999999</v>
      </c>
      <c r="E107" s="60">
        <f t="shared" si="21"/>
        <v>17459764.84</v>
      </c>
      <c r="F107" s="45">
        <f t="shared" si="1"/>
        <v>85.746362933210335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14419281.939999999</v>
      </c>
      <c r="E108" s="194">
        <v>13390055.84</v>
      </c>
      <c r="F108" s="45">
        <f t="shared" si="1"/>
        <v>92.862154271740394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5532152.6299999999</v>
      </c>
      <c r="E109" s="194">
        <v>3600906.39</v>
      </c>
      <c r="F109" s="45">
        <f t="shared" si="1"/>
        <v>65.090510527002593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128640</v>
      </c>
      <c r="E111" s="194">
        <v>89635.93</v>
      </c>
      <c r="F111" s="45">
        <f t="shared" si="1"/>
        <v>69.679671952736314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282030.88</v>
      </c>
      <c r="E113" s="194">
        <v>379166.68</v>
      </c>
      <c r="F113" s="45">
        <f t="shared" si="1"/>
        <v>134.44154767733235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4250974.4800000004</v>
      </c>
      <c r="E114" s="60">
        <f t="shared" si="22"/>
        <v>7773054.2000000002</v>
      </c>
      <c r="F114" s="45">
        <f t="shared" si="1"/>
        <v>182.8534665773858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3845672.64</v>
      </c>
      <c r="E115" s="60">
        <f t="shared" si="23"/>
        <v>7341848.2400000002</v>
      </c>
      <c r="F115" s="45">
        <f t="shared" si="1"/>
        <v>190.91193992008638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3083901.81</v>
      </c>
      <c r="E116" s="194">
        <v>6027936.5899999999</v>
      </c>
      <c r="F116" s="45">
        <f t="shared" si="1"/>
        <v>195.46460819386465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761770.83</v>
      </c>
      <c r="E117" s="194">
        <v>1313911.6499999999</v>
      </c>
      <c r="F117" s="45">
        <f t="shared" si="1"/>
        <v>172.48122378222334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29869.759999999998</v>
      </c>
      <c r="E126" s="194">
        <v>33237.26</v>
      </c>
      <c r="F126" s="45">
        <f t="shared" si="1"/>
        <v>111.27394394866248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375432.08</v>
      </c>
      <c r="E128" s="194">
        <v>397968.7</v>
      </c>
      <c r="F128" s="45">
        <f t="shared" si="1"/>
        <v>106.00284877094145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6047532.9500000002</v>
      </c>
      <c r="E129" s="60">
        <f t="shared" si="26"/>
        <v>7305754.1800000006</v>
      </c>
      <c r="F129" s="45">
        <f t="shared" si="1"/>
        <v>120.80552913729888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949979.77</v>
      </c>
      <c r="E130" s="60">
        <f t="shared" si="27"/>
        <v>1056753.42</v>
      </c>
      <c r="F130" s="45">
        <f t="shared" si="1"/>
        <v>111.23957092265238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691581.09</v>
      </c>
      <c r="E131" s="194">
        <v>704681.72</v>
      </c>
      <c r="F131" s="45">
        <f t="shared" si="1"/>
        <v>101.89430136095827</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258398.68</v>
      </c>
      <c r="E132" s="194">
        <v>352071.7</v>
      </c>
      <c r="F132" s="45">
        <f t="shared" si="1"/>
        <v>136.25135391558501</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1122915.8899999999</v>
      </c>
      <c r="E133" s="194">
        <v>2180450.54</v>
      </c>
      <c r="F133" s="45">
        <f t="shared" si="1"/>
        <v>194.17754788384019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1341550.58</v>
      </c>
      <c r="E135" s="194">
        <v>1371775.59</v>
      </c>
      <c r="F135" s="45">
        <f t="shared" si="1"/>
        <v>102.25299071466989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1659359.17</v>
      </c>
      <c r="E137" s="194">
        <v>1630401.6</v>
      </c>
      <c r="F137" s="45">
        <f t="shared" si="1"/>
        <v>98.254894387934115</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923547.49</v>
      </c>
      <c r="E138" s="194">
        <v>1001259.83</v>
      </c>
      <c r="F138" s="45">
        <f t="shared" si="1"/>
        <v>108.41454725841982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50180.05</v>
      </c>
      <c r="E140" s="194">
        <v>65113.2</v>
      </c>
      <c r="F140" s="45">
        <f t="shared" si="1"/>
        <v>129.75913734641554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88889705.930000007</v>
      </c>
      <c r="E141" s="81">
        <f t="shared" si="28"/>
        <v>100177376.3</v>
      </c>
      <c r="F141" s="61">
        <f t="shared" si="1"/>
        <v>112.69851244517442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45" sqref="A4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10123626.920000002</v>
      </c>
      <c r="E5" s="82">
        <f t="shared" si="0"/>
        <v>14333681.08</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7459844.8600000003</v>
      </c>
      <c r="E6" s="83">
        <f t="shared" si="1"/>
        <v>11745738.18</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7458919.9900000002</v>
      </c>
      <c r="E7" s="83">
        <f t="shared" si="2"/>
        <v>11745731.16</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22748.67</v>
      </c>
      <c r="E8" s="195">
        <v>254787.99</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7436171.3200000003</v>
      </c>
      <c r="E9" s="195">
        <v>11490943.17</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924.87</v>
      </c>
      <c r="E14" s="60">
        <f>SUM(E15:E21)</f>
        <v>7.02</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924.87</v>
      </c>
      <c r="E19" s="283">
        <v>7.02</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2663782.0600000005</v>
      </c>
      <c r="E22" s="83">
        <f t="shared" si="3"/>
        <v>2587942.9000000004</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2643573.1100000003</v>
      </c>
      <c r="E23" s="83">
        <f t="shared" si="4"/>
        <v>1521879.07</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2180563.2400000002</v>
      </c>
      <c r="E24" s="195">
        <v>373919.57</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463009.87</v>
      </c>
      <c r="E25" s="195">
        <v>1142959.5</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v>5000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20208.95</v>
      </c>
      <c r="E30" s="83">
        <f>SUM(E31:E37)</f>
        <v>1066063.83</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6636.14</v>
      </c>
      <c r="E35" s="283">
        <v>6636.14</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5822.8</v>
      </c>
      <c r="E36" s="283">
        <f>1053929.87+0.01</f>
        <v>1053929.8800000001</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7750.01</v>
      </c>
      <c r="E37" s="195">
        <v>5497.81</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57403994.729999997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137488316.91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23892731.390000001</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100060914.11000001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17241988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37945547.350000001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980098.6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7221485.5700000003</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6335337.6900000004</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11522784.220000001</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18813672.68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12517341.93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1017329.48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140231970.91999999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22757121.789999999</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100477135.33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17108502.789999999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38474265.090000004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1005170.46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6677173.2599999998</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6356199.9100000001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11534063.68</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19321760.140000001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12627584.01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3503674.92</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3503674.92</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866454.87</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54660340.719999999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4362963.28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3480453.85</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151111.25</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3329342.6</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756604.70000000007</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506765.09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500377.94</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105.51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4977.1099999999997</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1304.53</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237432.72</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148.05000000000001</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1.61</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237283.06</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11309.35</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11309.35</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1097.54</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1097.54</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120819.18999999999</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111787.43</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9031.76</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5085.54</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50297377.440000005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6284244.0499999998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8754915.8399999999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1758419.07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30776356.030000001</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2723442.45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31059</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Kukuljan Ljiljana</cp:lastModifiedBy>
  <cp:lastPrinted>2026-02-13T14:25:24Z</cp:lastPrinted>
  <dcterms:created xsi:type="dcterms:W3CDTF">2022-04-01T05:14:30Z</dcterms:created>
  <dcterms:modified xsi:type="dcterms:W3CDTF">2026-02-13T14:27:57Z</dcterms:modified>
</cp:coreProperties>
</file>